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ublic\Exposants\2018 - 2019\"/>
    </mc:Choice>
  </mc:AlternateContent>
  <xr:revisionPtr revIDLastSave="0" documentId="8_{8489D5CE-8D54-46AE-BA3E-90B640DAF1F8}" xr6:coauthVersionLast="40" xr6:coauthVersionMax="40" xr10:uidLastSave="{00000000-0000-0000-0000-000000000000}"/>
  <bookViews>
    <workbookView xWindow="0" yWindow="0" windowWidth="28800" windowHeight="11865" xr2:uid="{00000000-000D-0000-FFFF-FFFF00000000}"/>
  </bookViews>
  <sheets>
    <sheet name="EXHIBITOR ORDER FORM" sheetId="1" r:id="rId1"/>
  </sheets>
  <definedNames>
    <definedName name="_xlnm._FilterDatabase" localSheetId="0" hidden="1">'EXHIBITOR ORDER FORM'!$A$119:$A$128</definedName>
    <definedName name="_MailOriginal" localSheetId="0">'EXHIBITOR ORDER FORM'!$A$89</definedName>
    <definedName name="_xlnm.Print_Area" localSheetId="0">'EXHIBITOR ORDER FORM'!$A$1:$M$108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J22" i="1" l="1"/>
  <c r="J23" i="1"/>
  <c r="J18" i="1"/>
  <c r="J19" i="1"/>
  <c r="J20" i="1"/>
  <c r="J21" i="1"/>
  <c r="J46" i="1"/>
  <c r="J47" i="1" l="1"/>
  <c r="J45" i="1"/>
  <c r="J44" i="1"/>
  <c r="J42" i="1"/>
  <c r="J41" i="1"/>
  <c r="J39" i="1"/>
  <c r="J38" i="1"/>
  <c r="J36" i="1"/>
  <c r="J34" i="1"/>
  <c r="J33" i="1"/>
  <c r="J31" i="1"/>
  <c r="J30" i="1"/>
  <c r="J28" i="1"/>
  <c r="J27" i="1"/>
  <c r="J16" i="1"/>
  <c r="J14" i="1"/>
  <c r="J35" i="1"/>
  <c r="J26" i="1"/>
  <c r="J25" i="1"/>
  <c r="J24" i="1"/>
  <c r="J15" i="1"/>
  <c r="L14" i="1"/>
  <c r="L33" i="1"/>
  <c r="L31" i="1"/>
  <c r="L28" i="1"/>
  <c r="L27" i="1"/>
  <c r="L26" i="1"/>
  <c r="L24" i="1"/>
  <c r="L23" i="1"/>
  <c r="L19" i="1"/>
  <c r="L16" i="1"/>
  <c r="L15" i="1"/>
  <c r="L17" i="1"/>
  <c r="L20" i="1"/>
  <c r="L22" i="1"/>
  <c r="L21" i="1"/>
  <c r="L18" i="1"/>
  <c r="L25" i="1"/>
  <c r="L30" i="1"/>
  <c r="L34" i="1"/>
  <c r="L35" i="1"/>
  <c r="L36" i="1"/>
  <c r="L38" i="1"/>
  <c r="L39" i="1"/>
  <c r="L41" i="1"/>
  <c r="L42" i="1"/>
  <c r="L44" i="1"/>
  <c r="L45" i="1"/>
  <c r="L46" i="1"/>
  <c r="L47" i="1"/>
  <c r="K64" i="1"/>
  <c r="K66" i="1"/>
  <c r="K54" i="1"/>
  <c r="L68" i="1"/>
  <c r="L52" i="1" l="1"/>
  <c r="L54" i="1" s="1"/>
  <c r="L56" i="1" l="1"/>
  <c r="L58" i="1" s="1"/>
  <c r="L60" i="1"/>
  <c r="L62" i="1" l="1"/>
  <c r="L64" i="1" l="1"/>
  <c r="L66" i="1"/>
  <c r="L70" i="1" l="1"/>
</calcChain>
</file>

<file path=xl/sharedStrings.xml><?xml version="1.0" encoding="utf-8"?>
<sst xmlns="http://schemas.openxmlformats.org/spreadsheetml/2006/main" count="140" uniqueCount="135">
  <si>
    <t>COMPUTER &amp; AUDIO VISUAL ORDER FORM</t>
  </si>
  <si>
    <t>COMPANY:</t>
  </si>
  <si>
    <t>STREET:</t>
  </si>
  <si>
    <t>CITY:</t>
  </si>
  <si>
    <t>PROV / STATE:</t>
  </si>
  <si>
    <t>E-MAIL:</t>
  </si>
  <si>
    <t>POSTAL CODE:</t>
  </si>
  <si>
    <t>PHONE:</t>
  </si>
  <si>
    <t>FAX:</t>
  </si>
  <si>
    <t>ORDERED BY:</t>
  </si>
  <si>
    <t>SHOW NAME:</t>
  </si>
  <si>
    <t>LOCATION:</t>
  </si>
  <si>
    <t>BOOTH #:</t>
  </si>
  <si>
    <t>PST #:</t>
  </si>
  <si>
    <t>PO #:</t>
  </si>
  <si>
    <t>INSTALLATION DATE:</t>
  </si>
  <si>
    <t>TIME:</t>
  </si>
  <si>
    <t>EXHIBIT START DATE:</t>
  </si>
  <si>
    <t>EXHIBIT END DATE:</t>
  </si>
  <si>
    <t>CONTACT ON-SITE:</t>
  </si>
  <si>
    <t>STAYING AT:</t>
  </si>
  <si>
    <t>QUANTITY</t>
  </si>
  <si>
    <t>EQUIPMENT AVAILABLE</t>
  </si>
  <si>
    <t>TOTAL</t>
  </si>
  <si>
    <t>VIDEO ACCESSORIES</t>
  </si>
  <si>
    <t>COMPUTER ACCESSORIES</t>
  </si>
  <si>
    <t>AUDIO EQUIPMENT</t>
  </si>
  <si>
    <t>NOTEBOOK COMPUTER</t>
  </si>
  <si>
    <t>LASER PRINTER - B &amp; W, 15 PPM</t>
  </si>
  <si>
    <t>ETHERNET 10/100 8 PORT SWITCH</t>
  </si>
  <si>
    <t>DVD PLAYER - MULTIZONE</t>
  </si>
  <si>
    <t>FLAT SCREEN MONITOR FLOOR STAND</t>
  </si>
  <si>
    <t>CD PLAYER</t>
  </si>
  <si>
    <t>(REQUIRES SOUND SYSTEM)</t>
  </si>
  <si>
    <t>(2 SPEAKERS, MIXER/AMPLIFIER)</t>
  </si>
  <si>
    <t>BOOTH AUDIO SYSTEM 1</t>
  </si>
  <si>
    <t>BOOTH AUDIO SYSTEM 2</t>
  </si>
  <si>
    <t>(2 SPEAKERS, MIXER/AMPLIFIER, CD PLAYER, WIRELESS MIC)</t>
  </si>
  <si>
    <t>WIRELESS MICROPHONE</t>
  </si>
  <si>
    <t>(HANDHELD, LAVALIER, OR HEADSET)</t>
  </si>
  <si>
    <t>SHOW RATE</t>
  </si>
  <si>
    <t>EQUIPMENT TOTAL:</t>
  </si>
  <si>
    <t>DELIVERY &amp; PICKUP:</t>
  </si>
  <si>
    <t>SUB-TOTAL:</t>
  </si>
  <si>
    <t>TOTAL:</t>
  </si>
  <si>
    <t>EXPIRY:</t>
  </si>
  <si>
    <t>DATE:</t>
  </si>
  <si>
    <t>AUTHORIZED SIGNATURE:</t>
  </si>
  <si>
    <t>NAME ON CREDIT CARD: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</si>
  <si>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</si>
  <si>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</si>
  <si>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</si>
  <si>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</si>
  <si>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</si>
  <si>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</si>
  <si>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</si>
  <si>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</si>
  <si>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</si>
  <si>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</si>
  <si>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 xml:space="preserve">PROVINCIAL SALES TAX: </t>
  </si>
  <si>
    <t xml:space="preserve">GST or HST: </t>
  </si>
  <si>
    <t>CREDIT CARD #:</t>
  </si>
  <si>
    <t>PST</t>
  </si>
  <si>
    <t>GST or HST</t>
  </si>
  <si>
    <t>LABOUR - SETUP/DISMANTLE:</t>
  </si>
  <si>
    <t>LABOUR - ADDITIONAL:</t>
  </si>
  <si>
    <t>6 FT TRIPOD SCREEN</t>
  </si>
  <si>
    <t>For further information, please contact:</t>
  </si>
  <si>
    <t xml:space="preserve"> PH</t>
  </si>
  <si>
    <t xml:space="preserve"> FAX</t>
  </si>
  <si>
    <t>VISA</t>
  </si>
  <si>
    <t>MASTERCARD</t>
  </si>
  <si>
    <t>AMEX</t>
  </si>
  <si>
    <t>DINERS</t>
  </si>
  <si>
    <t>OTHER</t>
  </si>
  <si>
    <t>PLEASE INQUIRE IF YOU DO NOT SEE WHAT YOU NEED!</t>
  </si>
  <si>
    <t>VIDEO CART WITH SKIRT</t>
  </si>
  <si>
    <t>TERMS &amp; CONDITIONS</t>
  </si>
  <si>
    <t>Please forward payment in full with your order.</t>
  </si>
  <si>
    <t xml:space="preserve">Written order cancellation must be received at least 5 business days prior to setup date to avoid a 1 day charge. </t>
  </si>
  <si>
    <t>Your authorized representative must be at your booth at specified date &amp; time to accept delivery of equipment.</t>
  </si>
  <si>
    <t>Please note: we cannot leave equipment in your booth without your representative there to receive it.</t>
  </si>
  <si>
    <t>Please do not leave equipment unattended in your booth when the show finishes.</t>
  </si>
  <si>
    <t>Any extension of the rental period must be arranged prior to termination of the original rental period.</t>
  </si>
  <si>
    <t>Customer is liable for full replacement value of rented equipment &amp; is responsible for insuring said equipment.</t>
  </si>
  <si>
    <t>Customer agrees to be bound by all applicable license &amp; copyright laws for software on rented equipment.</t>
  </si>
  <si>
    <t>CHEQUE</t>
  </si>
  <si>
    <t>PAYMENT</t>
  </si>
  <si>
    <r>
      <t xml:space="preserve">PAYMENT MUST ACCOMPANY YOUR ORDER </t>
    </r>
    <r>
      <rPr>
        <b/>
        <i/>
        <sz val="10"/>
        <rFont val="Arial Narrow"/>
        <family val="2"/>
      </rPr>
      <t>(</t>
    </r>
    <r>
      <rPr>
        <b/>
        <i/>
        <sz val="9"/>
        <rFont val="Arial Narrow"/>
        <family val="2"/>
      </rPr>
      <t>CLICK 'PAYMENT' BOX ; USE ARROW TO SELECT METHOD)</t>
    </r>
  </si>
  <si>
    <t>PEI</t>
  </si>
  <si>
    <r>
      <t>PST EXEMPTION</t>
    </r>
    <r>
      <rPr>
        <sz val="10"/>
        <rFont val="Arial Narrow"/>
        <family val="2"/>
      </rPr>
      <t xml:space="preserve">: </t>
    </r>
  </si>
  <si>
    <t>DAYS</t>
  </si>
  <si>
    <t>INSTRUCTIONS FOR USE</t>
  </si>
  <si>
    <t>It couldn't be simpler! Just complete the form on-line, save to your desktop, &amp; e-mail to the e-mail address above.</t>
  </si>
  <si>
    <t>e-mail address:</t>
  </si>
  <si>
    <t>Orders received less than 7 business days prior to setup date may be subject to additional charges.</t>
  </si>
  <si>
    <t>CABLES &amp; CONSUMABLES:</t>
  </si>
  <si>
    <t xml:space="preserve">24" LCD FLAT SCREEN MONITOR </t>
  </si>
  <si>
    <t xml:space="preserve">40" LCD FLAT SCREEN MONITOR </t>
  </si>
  <si>
    <t xml:space="preserve">52" LCD FLAT SCREEN MONITOR </t>
  </si>
  <si>
    <t xml:space="preserve">60" LCD FLAT SCREEN MONITOR </t>
  </si>
  <si>
    <t>SHELF FOR MONITOR FLOOR STAND</t>
  </si>
  <si>
    <t>FLAT SCREEN MONITORS</t>
  </si>
  <si>
    <t>I-PAD WIRELESS PRESENTER KIT</t>
  </si>
  <si>
    <t>BLU-RAY PLAYER</t>
  </si>
  <si>
    <r>
      <t xml:space="preserve">COMPUTERS </t>
    </r>
    <r>
      <rPr>
        <sz val="9"/>
        <rFont val="Arial Black"/>
        <family val="2"/>
      </rPr>
      <t>(All computers come with10/100 Ethernet, Windows and Office software)</t>
    </r>
  </si>
  <si>
    <r>
      <t xml:space="preserve">VIDEO PLAYERS </t>
    </r>
    <r>
      <rPr>
        <sz val="9"/>
        <rFont val="Arial Black"/>
        <family val="2"/>
      </rPr>
      <t>(see Monitors above)</t>
    </r>
  </si>
  <si>
    <t>(RENTED WITH MONITOR ONLY)</t>
  </si>
  <si>
    <t xml:space="preserve">STANDARD DESKTOP COMPUTER </t>
  </si>
  <si>
    <t>(comes with 17" monitor)</t>
  </si>
  <si>
    <t>Administration Fees will apply on all credit card transactions over $5,000</t>
  </si>
  <si>
    <t>The equipment is your responsibility until picked up by a Freeman Audio Visual representative.</t>
  </si>
  <si>
    <t>Freeman Audio Visual is not responsible for any equipment performance problems caused by customer's software.</t>
  </si>
  <si>
    <t>*  Another option is to contact us to give the Credit Card Number by phone, or use facsimile transmission if such</t>
  </si>
  <si>
    <t xml:space="preserve">   medium is available to you.</t>
  </si>
  <si>
    <t xml:space="preserve">*  Email the completed form and provide the Credit Card Number in two separate transmissions so that one Email </t>
  </si>
  <si>
    <t xml:space="preserve">   does not contain the full Credit Card Number.</t>
  </si>
  <si>
    <t>*  For your security, please complete all information relating to your credit card except for the Credit Card Number.</t>
  </si>
  <si>
    <t>INSTRUCTIONS FOR SUBMITTING YOUR CREDIT CARD NUMBER</t>
  </si>
  <si>
    <t xml:space="preserve">70" LCD FLAT SCREEN MONITOR </t>
  </si>
  <si>
    <t>55" LCD FLAT SCREEN MONITOR</t>
  </si>
  <si>
    <t>40" LCD MULTI TOUCH FLAT SCREEN</t>
  </si>
  <si>
    <t>55" LCD MULTI TOUCH FLAT SCREEN</t>
  </si>
  <si>
    <t>CDN dollars</t>
  </si>
  <si>
    <t>Palais des congrès de Montréal</t>
  </si>
  <si>
    <t>43" 4K UHD LED MONITOR</t>
  </si>
  <si>
    <t>55" 4K UHD LED MONITOR</t>
  </si>
  <si>
    <t>ROOFTECH 2019</t>
  </si>
  <si>
    <t>April 15, 2019</t>
  </si>
  <si>
    <t>April 16, 2019</t>
  </si>
  <si>
    <t>April 17, 2019</t>
  </si>
  <si>
    <t>Stephane Brunet</t>
  </si>
  <si>
    <t>514-631-1821 # 314</t>
  </si>
  <si>
    <t>514-637-6727</t>
  </si>
  <si>
    <t>stephane.brunet@freemanco.com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</si>
</sst>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"/>
    <numFmt numFmtId="165" formatCode="0.0\ %"/>
    <numFmt numFmtId="166" formatCode="0.00\ %"/>
    <numFmt numFmtId="167" formatCode="0.0%"/>
    <numFmt numFmtId="168" formatCode="&quot;$&quot;#,##0"/>
    <numFmt numFmtId="169" formatCode="0.000\ %"/>
    <numFmt numFmtId="170" formatCode="0.000%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22"/>
      <name val="Arial Narrow"/>
      <family val="2"/>
    </font>
    <font>
      <sz val="11"/>
      <color indexed="22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b/>
      <sz val="14"/>
      <color indexed="10"/>
      <name val="Arial Narrow"/>
      <family val="2"/>
    </font>
    <font>
      <sz val="14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i/>
      <sz val="10"/>
      <name val="Arial Narrow"/>
      <family val="2"/>
    </font>
    <font>
      <b/>
      <i/>
      <sz val="9"/>
      <name val="Arial Narrow"/>
      <family val="2"/>
    </font>
    <font>
      <b/>
      <i/>
      <sz val="14"/>
      <name val="Arial Narrow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4"/>
      <name val="Arial Narrow"/>
      <family val="2"/>
    </font>
    <font>
      <b/>
      <sz val="12"/>
      <name val="Arial Narrow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9"/>
      <name val="Arial Black"/>
      <family val="2"/>
    </font>
    <font>
      <b/>
      <sz val="13"/>
      <name val="Arial Narrow"/>
      <family val="2"/>
    </font>
    <font>
      <sz val="10"/>
      <color theme="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1" xfId="0" applyBorder="1"/>
    <xf numFmtId="0" fontId="5" fillId="0" borderId="2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/>
    <xf numFmtId="0" fontId="6" fillId="0" borderId="0" xfId="0" applyFont="1" applyBorder="1"/>
    <xf numFmtId="0" fontId="11" fillId="0" borderId="0" xfId="0" applyFont="1" applyAlignment="1">
      <alignment vertical="top"/>
    </xf>
    <xf numFmtId="0" fontId="0" fillId="0" borderId="9" xfId="0" applyBorder="1"/>
    <xf numFmtId="164" fontId="10" fillId="0" borderId="3" xfId="0" applyNumberFormat="1" applyFont="1" applyBorder="1" applyAlignment="1">
      <alignment horizontal="center" vertical="top"/>
    </xf>
    <xf numFmtId="164" fontId="0" fillId="0" borderId="3" xfId="0" applyNumberFormat="1" applyBorder="1"/>
    <xf numFmtId="164" fontId="11" fillId="0" borderId="3" xfId="0" applyNumberFormat="1" applyFont="1" applyBorder="1" applyAlignment="1">
      <alignment vertical="top"/>
    </xf>
    <xf numFmtId="164" fontId="11" fillId="0" borderId="5" xfId="0" applyNumberFormat="1" applyFont="1" applyBorder="1" applyAlignment="1">
      <alignment vertical="top"/>
    </xf>
    <xf numFmtId="164" fontId="0" fillId="0" borderId="9" xfId="0" applyNumberFormat="1" applyBorder="1"/>
    <xf numFmtId="164" fontId="0" fillId="0" borderId="0" xfId="0" applyNumberFormat="1" applyBorder="1"/>
    <xf numFmtId="164" fontId="0" fillId="0" borderId="10" xfId="0" applyNumberFormat="1" applyBorder="1"/>
    <xf numFmtId="164" fontId="10" fillId="0" borderId="10" xfId="0" applyNumberFormat="1" applyFont="1" applyBorder="1" applyAlignment="1">
      <alignment horizontal="center" vertical="top"/>
    </xf>
    <xf numFmtId="164" fontId="11" fillId="0" borderId="10" xfId="0" applyNumberFormat="1" applyFont="1" applyBorder="1" applyAlignment="1">
      <alignment vertical="top"/>
    </xf>
    <xf numFmtId="164" fontId="0" fillId="0" borderId="8" xfId="0" applyNumberFormat="1" applyBorder="1"/>
    <xf numFmtId="164" fontId="11" fillId="0" borderId="8" xfId="0" applyNumberFormat="1" applyFont="1" applyBorder="1" applyAlignment="1">
      <alignment vertical="top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11" xfId="0" applyFont="1" applyBorder="1"/>
    <xf numFmtId="0" fontId="5" fillId="0" borderId="11" xfId="0" applyFont="1" applyFill="1" applyBorder="1"/>
    <xf numFmtId="0" fontId="0" fillId="0" borderId="11" xfId="0" applyBorder="1"/>
    <xf numFmtId="0" fontId="12" fillId="0" borderId="11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5" xfId="0" applyFont="1" applyBorder="1" applyAlignment="1">
      <alignment horizontal="right" indent="1"/>
    </xf>
    <xf numFmtId="0" fontId="5" fillId="0" borderId="12" xfId="0" applyFont="1" applyBorder="1" applyAlignment="1">
      <alignment horizontal="right" indent="1"/>
    </xf>
    <xf numFmtId="164" fontId="0" fillId="0" borderId="13" xfId="0" applyNumberFormat="1" applyBorder="1"/>
    <xf numFmtId="0" fontId="5" fillId="0" borderId="2" xfId="0" applyFont="1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16" fontId="0" fillId="0" borderId="0" xfId="0" applyNumberFormat="1"/>
    <xf numFmtId="164" fontId="0" fillId="0" borderId="3" xfId="0" applyNumberFormat="1" applyBorder="1" applyProtection="1">
      <protection hidden="1"/>
    </xf>
    <xf numFmtId="0" fontId="13" fillId="0" borderId="0" xfId="0" applyFont="1" applyBorder="1"/>
    <xf numFmtId="0" fontId="11" fillId="0" borderId="0" xfId="0" applyFont="1" applyAlignment="1">
      <alignment horizontal="center" vertical="top"/>
    </xf>
    <xf numFmtId="166" fontId="16" fillId="0" borderId="0" xfId="2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1" fillId="0" borderId="0" xfId="0" applyNumberFormat="1" applyFont="1" applyAlignment="1">
      <alignment horizontal="center" vertical="top"/>
    </xf>
    <xf numFmtId="0" fontId="9" fillId="0" borderId="0" xfId="0" applyFont="1" applyBorder="1" applyAlignment="1"/>
    <xf numFmtId="49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 vertical="top"/>
    </xf>
    <xf numFmtId="164" fontId="0" fillId="0" borderId="0" xfId="0" applyNumberFormat="1" applyBorder="1" applyProtection="1">
      <protection hidden="1"/>
    </xf>
    <xf numFmtId="164" fontId="11" fillId="0" borderId="0" xfId="0" applyNumberFormat="1" applyFont="1" applyBorder="1" applyAlignment="1">
      <alignment vertical="top"/>
    </xf>
    <xf numFmtId="164" fontId="0" fillId="0" borderId="10" xfId="0" applyNumberFormat="1" applyBorder="1" applyProtection="1">
      <protection hidden="1"/>
    </xf>
    <xf numFmtId="167" fontId="5" fillId="0" borderId="2" xfId="0" applyNumberFormat="1" applyFont="1" applyBorder="1" applyAlignment="1">
      <alignment horizontal="right" indent="1"/>
    </xf>
    <xf numFmtId="165" fontId="7" fillId="0" borderId="0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168" fontId="13" fillId="0" borderId="1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5" fillId="0" borderId="6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5" fillId="0" borderId="2" xfId="0" applyFont="1" applyFill="1" applyBorder="1"/>
    <xf numFmtId="0" fontId="3" fillId="0" borderId="0" xfId="0" applyFont="1" applyBorder="1" applyAlignment="1">
      <alignment horizontal="right" inden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5" fontId="18" fillId="0" borderId="0" xfId="2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5" fontId="18" fillId="0" borderId="0" xfId="2" applyNumberFormat="1" applyFont="1" applyFill="1" applyBorder="1" applyAlignment="1">
      <alignment horizontal="center"/>
    </xf>
    <xf numFmtId="164" fontId="0" fillId="0" borderId="14" xfId="0" applyNumberFormat="1" applyBorder="1"/>
    <xf numFmtId="164" fontId="0" fillId="0" borderId="15" xfId="0" applyNumberFormat="1" applyBorder="1"/>
    <xf numFmtId="0" fontId="24" fillId="0" borderId="16" xfId="0" applyFont="1" applyBorder="1"/>
    <xf numFmtId="0" fontId="25" fillId="0" borderId="16" xfId="0" applyFont="1" applyBorder="1" applyAlignment="1">
      <alignment horizontal="left" indent="1"/>
    </xf>
    <xf numFmtId="0" fontId="26" fillId="0" borderId="16" xfId="0" applyFont="1" applyBorder="1"/>
    <xf numFmtId="0" fontId="23" fillId="0" borderId="17" xfId="0" applyFont="1" applyBorder="1"/>
    <xf numFmtId="0" fontId="24" fillId="0" borderId="1" xfId="0" applyFont="1" applyBorder="1"/>
    <xf numFmtId="0" fontId="26" fillId="0" borderId="1" xfId="0" applyFont="1" applyBorder="1"/>
    <xf numFmtId="0" fontId="27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0" fillId="0" borderId="18" xfId="0" applyBorder="1"/>
    <xf numFmtId="0" fontId="23" fillId="0" borderId="19" xfId="0" applyFont="1" applyBorder="1" applyAlignment="1"/>
    <xf numFmtId="0" fontId="12" fillId="0" borderId="1" xfId="0" applyFont="1" applyBorder="1"/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1" fillId="0" borderId="7" xfId="0" applyFont="1" applyBorder="1"/>
    <xf numFmtId="0" fontId="1" fillId="0" borderId="6" xfId="0" applyFont="1" applyBorder="1"/>
    <xf numFmtId="0" fontId="14" fillId="0" borderId="11" xfId="0" applyFont="1" applyBorder="1"/>
    <xf numFmtId="0" fontId="14" fillId="0" borderId="6" xfId="0" applyFont="1" applyBorder="1"/>
    <xf numFmtId="0" fontId="4" fillId="0" borderId="3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  <xf numFmtId="0" fontId="5" fillId="0" borderId="2" xfId="0" applyFont="1" applyBorder="1" applyAlignment="1">
      <alignment vertical="center"/>
    </xf>
    <xf numFmtId="16" fontId="29" fillId="0" borderId="0" xfId="0" applyNumberFormat="1" applyFont="1"/>
    <xf numFmtId="0" fontId="0" fillId="0" borderId="2" xfId="0" applyBorder="1" applyAlignment="1">
      <alignment vertical="center"/>
    </xf>
    <xf numFmtId="0" fontId="29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Fill="1" applyBorder="1" applyAlignment="1">
      <alignment horizontal="center" vertical="top"/>
    </xf>
    <xf numFmtId="0" fontId="30" fillId="0" borderId="4" xfId="0" applyFont="1" applyBorder="1" applyAlignment="1">
      <alignment horizontal="center" vertical="justify" wrapText="1"/>
    </xf>
    <xf numFmtId="0" fontId="31" fillId="0" borderId="0" xfId="0" applyFont="1" applyBorder="1" applyAlignment="1">
      <alignment horizontal="center" vertical="justify"/>
    </xf>
    <xf numFmtId="0" fontId="14" fillId="0" borderId="7" xfId="0" applyFont="1" applyBorder="1"/>
    <xf numFmtId="0" fontId="0" fillId="0" borderId="20" xfId="0" applyBorder="1"/>
    <xf numFmtId="0" fontId="34" fillId="0" borderId="0" xfId="0" applyFont="1"/>
    <xf numFmtId="0" fontId="13" fillId="0" borderId="8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0" fontId="3" fillId="0" borderId="18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9" fontId="3" fillId="0" borderId="18" xfId="0" applyNumberFormat="1" applyFont="1" applyFill="1" applyBorder="1" applyAlignment="1" applyProtection="1">
      <alignment horizontal="left"/>
      <protection locked="0"/>
    </xf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0" fillId="0" borderId="0" xfId="0" applyFill="1" applyBorder="1"/>
    <xf numFmtId="0" fontId="35" fillId="0" borderId="13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3" xfId="0" applyFill="1" applyBorder="1"/>
    <xf numFmtId="0" fontId="3" fillId="2" borderId="10" xfId="0" applyFont="1" applyFill="1" applyBorder="1" applyAlignment="1" applyProtection="1">
      <alignment horizontal="center" vertical="top"/>
      <protection locked="0"/>
    </xf>
    <xf numFmtId="0" fontId="23" fillId="0" borderId="16" xfId="0" applyFont="1" applyBorder="1" applyAlignment="1" applyProtection="1">
      <alignment horizontal="left" indent="1"/>
      <protection locked="0"/>
    </xf>
    <xf numFmtId="0" fontId="37" fillId="0" borderId="16" xfId="1" applyFont="1" applyBorder="1" applyAlignment="1" applyProtection="1">
      <alignment horizontal="left"/>
    </xf>
    <xf numFmtId="0" fontId="38" fillId="0" borderId="16" xfId="0" applyFont="1" applyBorder="1" applyAlignment="1" applyProtection="1">
      <alignment horizontal="left"/>
      <protection locked="0"/>
    </xf>
    <xf numFmtId="0" fontId="37" fillId="0" borderId="1" xfId="1" applyFont="1" applyBorder="1" applyAlignment="1" applyProtection="1">
      <alignment horizontal="left" indent="1"/>
    </xf>
    <xf numFmtId="0" fontId="23" fillId="0" borderId="1" xfId="0" applyFont="1" applyBorder="1" applyAlignment="1" applyProtection="1">
      <alignment horizontal="right"/>
      <protection locked="0"/>
    </xf>
    <xf numFmtId="0" fontId="38" fillId="0" borderId="1" xfId="0" applyFont="1" applyBorder="1" applyAlignment="1">
      <alignment horizontal="left"/>
    </xf>
    <xf numFmtId="0" fontId="23" fillId="0" borderId="1" xfId="0" applyFont="1" applyBorder="1" applyAlignment="1" applyProtection="1">
      <alignment horizontal="right" indent="1"/>
      <protection locked="0"/>
    </xf>
    <xf numFmtId="0" fontId="23" fillId="0" borderId="16" xfId="0" applyFont="1" applyBorder="1" applyAlignment="1" applyProtection="1">
      <alignment horizontal="right" indent="1"/>
      <protection locked="0"/>
    </xf>
    <xf numFmtId="0" fontId="39" fillId="0" borderId="1" xfId="0" applyFont="1" applyBorder="1"/>
    <xf numFmtId="0" fontId="40" fillId="0" borderId="1" xfId="0" applyFont="1" applyBorder="1" applyAlignment="1" applyProtection="1">
      <alignment horizontal="center"/>
      <protection locked="0"/>
    </xf>
    <xf numFmtId="0" fontId="4" fillId="2" borderId="7" xfId="0" applyFont="1" applyFill="1" applyBorder="1"/>
    <xf numFmtId="0" fontId="0" fillId="2" borderId="4" xfId="0" applyFill="1" applyBorder="1"/>
    <xf numFmtId="0" fontId="30" fillId="2" borderId="0" xfId="0" applyFont="1" applyFill="1" applyBorder="1" applyAlignment="1">
      <alignment horizontal="center" vertical="justify" wrapText="1"/>
    </xf>
    <xf numFmtId="0" fontId="0" fillId="2" borderId="10" xfId="0" applyFill="1" applyBorder="1" applyAlignment="1" applyProtection="1">
      <alignment horizontal="center"/>
      <protection locked="0"/>
    </xf>
    <xf numFmtId="0" fontId="15" fillId="0" borderId="21" xfId="0" applyFont="1" applyFill="1" applyBorder="1" applyAlignment="1" applyProtection="1">
      <alignment horizontal="center"/>
      <protection locked="0"/>
    </xf>
    <xf numFmtId="0" fontId="5" fillId="0" borderId="22" xfId="0" applyFont="1" applyBorder="1"/>
    <xf numFmtId="0" fontId="5" fillId="0" borderId="18" xfId="0" applyFont="1" applyBorder="1"/>
    <xf numFmtId="0" fontId="0" fillId="0" borderId="23" xfId="0" applyBorder="1"/>
    <xf numFmtId="0" fontId="5" fillId="0" borderId="11" xfId="0" applyFont="1" applyBorder="1"/>
    <xf numFmtId="0" fontId="5" fillId="0" borderId="0" xfId="0" applyFont="1" applyBorder="1"/>
    <xf numFmtId="0" fontId="11" fillId="2" borderId="24" xfId="0" applyFont="1" applyFill="1" applyBorder="1" applyAlignment="1">
      <alignment horizontal="left" vertical="center" indent="1"/>
    </xf>
    <xf numFmtId="0" fontId="10" fillId="2" borderId="9" xfId="0" applyFont="1" applyFill="1" applyBorder="1" applyAlignment="1">
      <alignment vertical="top"/>
    </xf>
    <xf numFmtId="0" fontId="11" fillId="2" borderId="9" xfId="0" applyFont="1" applyFill="1" applyBorder="1" applyAlignment="1">
      <alignment vertical="top"/>
    </xf>
    <xf numFmtId="0" fontId="11" fillId="2" borderId="25" xfId="0" applyFont="1" applyFill="1" applyBorder="1" applyAlignment="1">
      <alignment vertical="top"/>
    </xf>
    <xf numFmtId="0" fontId="10" fillId="2" borderId="24" xfId="0" applyFont="1" applyFill="1" applyBorder="1" applyAlignment="1">
      <alignment vertical="top"/>
    </xf>
    <xf numFmtId="0" fontId="11" fillId="2" borderId="26" xfId="0" applyFont="1" applyFill="1" applyBorder="1" applyAlignment="1">
      <alignment horizontal="left" vertical="center" indent="1"/>
    </xf>
    <xf numFmtId="9" fontId="3" fillId="0" borderId="12" xfId="0" applyNumberFormat="1" applyFont="1" applyBorder="1" applyAlignment="1">
      <alignment horizontal="center"/>
    </xf>
    <xf numFmtId="164" fontId="0" fillId="0" borderId="13" xfId="0" applyNumberFormat="1" applyFill="1" applyBorder="1"/>
    <xf numFmtId="0" fontId="39" fillId="0" borderId="1" xfId="0" applyFont="1" applyBorder="1" applyProtection="1">
      <protection locked="0"/>
    </xf>
    <xf numFmtId="0" fontId="38" fillId="0" borderId="1" xfId="0" applyFont="1" applyBorder="1" applyAlignment="1">
      <alignment horizontal="left" indent="1"/>
    </xf>
    <xf numFmtId="0" fontId="19" fillId="0" borderId="1" xfId="1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>
      <alignment horizontal="right" indent="1"/>
    </xf>
    <xf numFmtId="164" fontId="0" fillId="0" borderId="12" xfId="0" applyNumberFormat="1" applyBorder="1"/>
    <xf numFmtId="0" fontId="14" fillId="0" borderId="10" xfId="0" applyFont="1" applyBorder="1"/>
    <xf numFmtId="0" fontId="5" fillId="0" borderId="10" xfId="0" applyFont="1" applyBorder="1" applyAlignment="1">
      <alignment horizontal="right" indent="1"/>
    </xf>
    <xf numFmtId="9" fontId="43" fillId="0" borderId="10" xfId="0" applyNumberFormat="1" applyFont="1" applyBorder="1" applyAlignment="1">
      <alignment horizontal="center"/>
    </xf>
    <xf numFmtId="0" fontId="14" fillId="0" borderId="22" xfId="0" applyFont="1" applyBorder="1"/>
    <xf numFmtId="0" fontId="3" fillId="0" borderId="18" xfId="0" applyFont="1" applyBorder="1" applyAlignment="1">
      <alignment horizontal="right" indent="1"/>
    </xf>
    <xf numFmtId="0" fontId="11" fillId="0" borderId="20" xfId="0" applyFont="1" applyFill="1" applyBorder="1" applyAlignment="1">
      <alignment vertical="top"/>
    </xf>
    <xf numFmtId="0" fontId="11" fillId="0" borderId="27" xfId="0" applyFont="1" applyFill="1" applyBorder="1" applyAlignment="1">
      <alignment vertical="top"/>
    </xf>
    <xf numFmtId="0" fontId="23" fillId="0" borderId="0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right" indent="1"/>
    </xf>
    <xf numFmtId="0" fontId="44" fillId="0" borderId="2" xfId="0" applyFont="1" applyBorder="1" applyAlignment="1">
      <alignment vertical="center"/>
    </xf>
    <xf numFmtId="0" fontId="11" fillId="2" borderId="1" xfId="0" applyFont="1" applyFill="1" applyBorder="1" applyAlignment="1">
      <alignment vertical="top"/>
    </xf>
    <xf numFmtId="0" fontId="45" fillId="0" borderId="0" xfId="0" applyFont="1"/>
    <xf numFmtId="0" fontId="46" fillId="0" borderId="0" xfId="0" applyFont="1"/>
    <xf numFmtId="16" fontId="46" fillId="0" borderId="0" xfId="0" applyNumberFormat="1" applyFont="1"/>
    <xf numFmtId="0" fontId="47" fillId="3" borderId="0" xfId="0" applyFont="1" applyFill="1" applyBorder="1" applyAlignment="1">
      <alignment horizontal="left" wrapText="1"/>
    </xf>
    <xf numFmtId="0" fontId="47" fillId="3" borderId="0" xfId="0" applyFont="1" applyFill="1" applyBorder="1" applyAlignment="1">
      <alignment horizontal="center" wrapText="1"/>
    </xf>
    <xf numFmtId="0" fontId="47" fillId="3" borderId="0" xfId="0" applyFont="1" applyFill="1" applyBorder="1" applyAlignment="1">
      <alignment horizontal="center"/>
    </xf>
    <xf numFmtId="15" fontId="46" fillId="3" borderId="0" xfId="0" applyNumberFormat="1" applyFont="1" applyFill="1"/>
    <xf numFmtId="0" fontId="48" fillId="3" borderId="0" xfId="0" applyFont="1" applyFill="1" applyBorder="1" applyAlignment="1">
      <alignment horizontal="left"/>
    </xf>
    <xf numFmtId="165" fontId="48" fillId="3" borderId="0" xfId="2" applyNumberFormat="1" applyFont="1" applyFill="1" applyBorder="1" applyAlignment="1">
      <alignment horizontal="center"/>
    </xf>
    <xf numFmtId="0" fontId="46" fillId="3" borderId="0" xfId="0" applyFont="1" applyFill="1"/>
    <xf numFmtId="22" fontId="46" fillId="3" borderId="0" xfId="0" applyNumberFormat="1" applyFont="1" applyFill="1"/>
    <xf numFmtId="169" fontId="48" fillId="3" borderId="0" xfId="2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left"/>
    </xf>
    <xf numFmtId="0" fontId="46" fillId="3" borderId="0" xfId="0" applyFont="1" applyFill="1" applyAlignment="1">
      <alignment horizontal="left"/>
    </xf>
    <xf numFmtId="0" fontId="50" fillId="0" borderId="18" xfId="0" applyFont="1" applyBorder="1" applyAlignment="1" applyProtection="1">
      <alignment horizontal="center"/>
      <protection locked="0"/>
    </xf>
    <xf numFmtId="170" fontId="13" fillId="0" borderId="12" xfId="0" applyNumberFormat="1" applyFont="1" applyBorder="1" applyAlignment="1">
      <alignment horizontal="center"/>
    </xf>
    <xf numFmtId="0" fontId="42" fillId="0" borderId="22" xfId="0" applyFont="1" applyBorder="1"/>
    <xf numFmtId="0" fontId="27" fillId="0" borderId="0" xfId="0" applyFont="1"/>
    <xf numFmtId="0" fontId="15" fillId="4" borderId="0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protection locked="0"/>
    </xf>
    <xf numFmtId="20" fontId="3" fillId="0" borderId="2" xfId="0" applyNumberFormat="1" applyFont="1" applyFill="1" applyBorder="1" applyAlignment="1" applyProtection="1">
      <alignment horizontal="right"/>
      <protection locked="0"/>
    </xf>
    <xf numFmtId="0" fontId="31" fillId="0" borderId="2" xfId="0" applyFont="1" applyFill="1" applyBorder="1" applyAlignment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right" wrapText="1"/>
    </xf>
    <xf numFmtId="0" fontId="9" fillId="0" borderId="1" xfId="0" applyFont="1" applyBorder="1" applyAlignment="1"/>
    <xf numFmtId="0" fontId="3" fillId="0" borderId="20" xfId="0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/>
      <protection locked="0"/>
    </xf>
    <xf numFmtId="0" fontId="14" fillId="0" borderId="20" xfId="0" applyFont="1" applyFill="1" applyBorder="1" applyAlignment="1" applyProtection="1">
      <alignment horizontal="left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protection locked="0"/>
    </xf>
    <xf numFmtId="0" fontId="36" fillId="0" borderId="0" xfId="0" applyFont="1" applyAlignment="1">
      <alignment horizontal="center" vertical="center"/>
    </xf>
    <xf numFmtId="0" fontId="13" fillId="0" borderId="18" xfId="0" applyFont="1" applyFill="1" applyBorder="1" applyAlignment="1" applyProtection="1">
      <protection locked="0"/>
    </xf>
    <xf numFmtId="49" fontId="27" fillId="0" borderId="18" xfId="0" applyNumberFormat="1" applyFont="1" applyFill="1" applyBorder="1" applyAlignment="1" applyProtection="1">
      <protection locked="0"/>
    </xf>
    <xf numFmtId="49" fontId="20" fillId="0" borderId="18" xfId="0" applyNumberFormat="1" applyFont="1" applyFill="1" applyBorder="1" applyAlignment="1" applyProtection="1">
      <protection locked="0"/>
    </xf>
    <xf numFmtId="0" fontId="4" fillId="0" borderId="8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52</xdr:row>
      <xdr:rowOff>19050</xdr:rowOff>
    </xdr:from>
    <xdr:to>
      <xdr:col>6</xdr:col>
      <xdr:colOff>161925</xdr:colOff>
      <xdr:row>54</xdr:row>
      <xdr:rowOff>19050</xdr:rowOff>
    </xdr:to>
    <xdr:sp macro="" textlink="">
      <xdr:nvSpPr>
        <xdr:cNvPr id="1243" name="AutoShape 5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 bwMode="auto">
        <a:xfrm>
          <a:off x="4067175" y="9639300"/>
          <a:ext cx="381000" cy="238125"/>
        </a:xfrm>
        <a:prstGeom prst="rightArrow">
          <a:avLst>
            <a:gd name="adj1" fmla="val 50000"/>
            <a:gd name="adj2" fmla="val 4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152400</xdr:colOff>
      <xdr:row>0</xdr:row>
      <xdr:rowOff>133350</xdr:rowOff>
    </xdr:from>
    <xdr:to>
      <xdr:col>1</xdr:col>
      <xdr:colOff>838200</xdr:colOff>
      <xdr:row>0</xdr:row>
      <xdr:rowOff>428625</xdr:rowOff>
    </xdr:to>
    <xdr:pic>
      <xdr:nvPicPr>
        <xdr:cNvPr id="1244" name="Picture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1628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1019175</xdr:colOff>
      <xdr:row>0</xdr:row>
      <xdr:rowOff>495300</xdr:rowOff>
    </xdr:to>
    <xdr:pic>
      <xdr:nvPicPr>
        <xdr:cNvPr id="1245" name="Picture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0"/>
          <a:ext cx="1019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e.brunet@freeman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137"/>
  <sheetViews>
    <sheetView tabSelected="1" zoomScaleNormal="100" workbookViewId="0">
      <selection activeCell="F1" sqref="F1"/>
    </sheetView>
  </sheetViews>
  <sheetFormatPr defaultColWidth="11.42578125" defaultRowHeight="12.75" x14ac:dyDescent="0.2"/>
  <cols>
    <col min="1" max="1" width="14.140625" customWidth="1"/>
    <col min="2" max="2" width="15.42578125" customWidth="1"/>
    <col min="3" max="3" width="16.28515625" customWidth="1"/>
    <col min="4" max="4" width="15.7109375" customWidth="1"/>
    <col min="5" max="5" width="0.5703125" customWidth="1"/>
    <col min="6" max="6" width="2.140625" customWidth="1"/>
    <col min="7" max="7" width="18.28515625" customWidth="1"/>
    <col min="8" max="8" width="0.5703125" customWidth="1"/>
    <col min="9" max="9" width="14" customWidth="1"/>
    <col min="10" max="10" width="12.28515625" customWidth="1"/>
    <col min="11" max="11" width="5.7109375" customWidth="1"/>
    <col min="12" max="12" width="14.28515625" customWidth="1"/>
    <col min="13" max="13" width="0.85546875" customWidth="1"/>
    <col min="14" max="14" width="18.7109375" customWidth="1"/>
    <col min="15" max="15" width="9.28515625" bestFit="1" customWidth="1"/>
    <col min="16" max="16" width="10.85546875" bestFit="1" customWidth="1"/>
    <col min="17" max="256" width="9.140625" customWidth="1"/>
  </cols>
  <sheetData>
    <row r="1" spans="1:16" ht="42.75" customHeight="1" thickBot="1" x14ac:dyDescent="0.35">
      <c r="A1" s="1"/>
      <c r="B1" s="1"/>
      <c r="C1" s="163">
        <v>100</v>
      </c>
      <c r="D1" s="193" t="s">
        <v>51</v>
      </c>
      <c r="E1" s="143"/>
      <c r="F1" s="144">
        <v>2</v>
      </c>
      <c r="G1" s="205" t="s">
        <v>0</v>
      </c>
      <c r="H1" s="205"/>
      <c r="I1" s="206"/>
      <c r="J1" s="206"/>
      <c r="K1" s="206"/>
      <c r="L1" s="206"/>
      <c r="M1" s="49"/>
    </row>
    <row r="2" spans="1:16" ht="18.75" customHeight="1" x14ac:dyDescent="0.2">
      <c r="A2" s="28" t="s">
        <v>1</v>
      </c>
      <c r="B2" s="207"/>
      <c r="C2" s="207"/>
      <c r="D2" s="207"/>
      <c r="E2" s="35"/>
      <c r="F2" s="12"/>
      <c r="G2" s="28" t="s">
        <v>10</v>
      </c>
      <c r="H2" s="28"/>
      <c r="I2" s="207" t="s">
        <v>127</v>
      </c>
      <c r="J2" s="209"/>
      <c r="K2" s="209"/>
      <c r="L2" s="209"/>
      <c r="M2" s="36"/>
    </row>
    <row r="3" spans="1:16" ht="14.25" x14ac:dyDescent="0.2">
      <c r="A3" s="28" t="s">
        <v>2</v>
      </c>
      <c r="B3" s="208"/>
      <c r="C3" s="208"/>
      <c r="D3" s="208"/>
      <c r="E3" s="35"/>
      <c r="F3" s="12"/>
      <c r="G3" s="28" t="s">
        <v>11</v>
      </c>
      <c r="H3" s="28"/>
      <c r="I3" s="198" t="s">
        <v>124</v>
      </c>
      <c r="J3" s="210"/>
      <c r="K3" s="210"/>
      <c r="L3" s="210"/>
      <c r="M3" s="36"/>
    </row>
    <row r="4" spans="1:16" ht="14.25" x14ac:dyDescent="0.2">
      <c r="A4" s="28" t="s">
        <v>3</v>
      </c>
      <c r="B4" s="208"/>
      <c r="C4" s="208"/>
      <c r="D4" s="208"/>
      <c r="E4" s="35"/>
      <c r="F4" s="12"/>
      <c r="G4" s="28" t="s">
        <v>12</v>
      </c>
      <c r="H4" s="28"/>
      <c r="I4" s="198"/>
      <c r="J4" s="199"/>
      <c r="K4" s="211"/>
      <c r="L4" s="211"/>
      <c r="M4" s="36"/>
    </row>
    <row r="5" spans="1:16" ht="16.5" x14ac:dyDescent="0.3">
      <c r="A5" s="28" t="s">
        <v>4</v>
      </c>
      <c r="B5" s="121"/>
      <c r="C5" s="120" t="s">
        <v>6</v>
      </c>
      <c r="D5" s="122"/>
      <c r="E5" s="35"/>
      <c r="F5" s="13"/>
      <c r="G5" s="28" t="s">
        <v>15</v>
      </c>
      <c r="H5" s="28"/>
      <c r="I5" s="123" t="s">
        <v>128</v>
      </c>
      <c r="J5" s="30" t="s">
        <v>16</v>
      </c>
      <c r="K5" s="200"/>
      <c r="L5" s="201"/>
      <c r="M5" s="50"/>
    </row>
    <row r="6" spans="1:16" ht="14.25" x14ac:dyDescent="0.2">
      <c r="A6" s="28" t="s">
        <v>5</v>
      </c>
      <c r="B6" s="198"/>
      <c r="C6" s="199"/>
      <c r="D6" s="199"/>
      <c r="E6" s="36"/>
      <c r="F6" s="14"/>
      <c r="G6" s="28" t="s">
        <v>17</v>
      </c>
      <c r="H6" s="28"/>
      <c r="I6" s="123" t="s">
        <v>129</v>
      </c>
      <c r="J6" s="30" t="s">
        <v>16</v>
      </c>
      <c r="K6" s="202">
        <v>0.41666666666666669</v>
      </c>
      <c r="L6" s="203"/>
      <c r="M6" s="50"/>
    </row>
    <row r="7" spans="1:16" ht="16.5" x14ac:dyDescent="0.3">
      <c r="A7" s="28" t="s">
        <v>7</v>
      </c>
      <c r="B7" s="121"/>
      <c r="C7" s="120" t="s">
        <v>8</v>
      </c>
      <c r="D7" s="122"/>
      <c r="E7" s="35"/>
      <c r="F7" s="13"/>
      <c r="G7" s="28" t="s">
        <v>18</v>
      </c>
      <c r="H7" s="28"/>
      <c r="I7" s="123" t="s">
        <v>130</v>
      </c>
      <c r="J7" s="30" t="s">
        <v>16</v>
      </c>
      <c r="K7" s="202">
        <v>0.66666666666666663</v>
      </c>
      <c r="L7" s="203"/>
      <c r="M7" s="50"/>
    </row>
    <row r="8" spans="1:16" ht="14.25" x14ac:dyDescent="0.2">
      <c r="A8" s="28" t="s">
        <v>9</v>
      </c>
      <c r="B8" s="198"/>
      <c r="C8" s="199"/>
      <c r="D8" s="199"/>
      <c r="E8" s="36"/>
      <c r="F8" s="14"/>
      <c r="G8" s="28" t="s">
        <v>19</v>
      </c>
      <c r="H8" s="28"/>
      <c r="I8" s="198"/>
      <c r="J8" s="204"/>
      <c r="K8" s="199"/>
      <c r="L8" s="199"/>
      <c r="M8" s="36"/>
    </row>
    <row r="9" spans="1:16" ht="16.5" x14ac:dyDescent="0.3">
      <c r="A9" s="28" t="s">
        <v>14</v>
      </c>
      <c r="B9" s="121"/>
      <c r="C9" s="120" t="s">
        <v>13</v>
      </c>
      <c r="D9" s="122"/>
      <c r="E9" s="35"/>
      <c r="F9" s="13"/>
      <c r="G9" s="28" t="s">
        <v>20</v>
      </c>
      <c r="H9" s="28"/>
      <c r="I9" s="121"/>
      <c r="J9" s="30" t="s">
        <v>7</v>
      </c>
      <c r="K9" s="200"/>
      <c r="L9" s="201"/>
      <c r="M9" s="35"/>
    </row>
    <row r="10" spans="1:16" ht="5.2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</row>
    <row r="11" spans="1:16" ht="6.75" customHeight="1" x14ac:dyDescent="0.2"/>
    <row r="12" spans="1:16" ht="16.5" x14ac:dyDescent="0.3">
      <c r="A12" s="10" t="s">
        <v>21</v>
      </c>
      <c r="B12" s="216" t="s">
        <v>22</v>
      </c>
      <c r="C12" s="216"/>
      <c r="D12" s="216"/>
      <c r="E12" s="216"/>
      <c r="F12" s="216"/>
      <c r="G12" s="216"/>
      <c r="H12" s="216"/>
      <c r="I12" s="216"/>
      <c r="J12" s="10" t="s">
        <v>40</v>
      </c>
      <c r="K12" s="10"/>
      <c r="L12" s="11" t="s">
        <v>23</v>
      </c>
      <c r="M12" s="51"/>
    </row>
    <row r="13" spans="1:16" s="15" customFormat="1" ht="14.25" customHeight="1" thickBot="1" x14ac:dyDescent="0.25">
      <c r="A13" s="160" t="s">
        <v>102</v>
      </c>
      <c r="B13" s="159"/>
      <c r="C13" s="157"/>
      <c r="D13" s="157"/>
      <c r="E13" s="157"/>
      <c r="F13" s="157"/>
      <c r="G13" s="157"/>
      <c r="H13" s="157"/>
      <c r="I13" s="158"/>
      <c r="J13" s="24"/>
      <c r="K13" s="61"/>
      <c r="L13" s="17"/>
      <c r="M13" s="52"/>
    </row>
    <row r="14" spans="1:16" ht="14.25" customHeight="1" x14ac:dyDescent="0.2">
      <c r="A14" s="149"/>
      <c r="B14" s="150" t="s">
        <v>97</v>
      </c>
      <c r="C14" s="89"/>
      <c r="D14" s="151"/>
      <c r="E14" s="151"/>
      <c r="F14" s="89"/>
      <c r="G14" s="89"/>
      <c r="H14" s="89"/>
      <c r="I14" s="152"/>
      <c r="J14" s="23">
        <f>120*$F$1</f>
        <v>240</v>
      </c>
      <c r="K14" s="62"/>
      <c r="L14" s="43" t="str">
        <f t="shared" ref="L14:L28" si="0">+IF(A14="","",+A14*J14)</f>
        <v/>
      </c>
      <c r="M14" s="53"/>
      <c r="N14" s="3"/>
      <c r="O14" s="3"/>
      <c r="P14" s="3"/>
    </row>
    <row r="15" spans="1:16" ht="14.25" customHeight="1" x14ac:dyDescent="0.2">
      <c r="A15" s="124"/>
      <c r="B15" s="8" t="s">
        <v>98</v>
      </c>
      <c r="C15" s="4"/>
      <c r="D15" s="2"/>
      <c r="E15" s="2"/>
      <c r="F15" s="4"/>
      <c r="G15" s="4"/>
      <c r="H15" s="4"/>
      <c r="I15" s="5"/>
      <c r="J15" s="23">
        <f>380*$F$1</f>
        <v>760</v>
      </c>
      <c r="K15" s="62"/>
      <c r="L15" s="55" t="str">
        <f t="shared" si="0"/>
        <v/>
      </c>
      <c r="M15" s="53"/>
      <c r="N15" s="70"/>
      <c r="O15" s="71"/>
      <c r="P15" s="72"/>
    </row>
    <row r="16" spans="1:16" ht="14.25" customHeight="1" x14ac:dyDescent="0.2">
      <c r="A16" s="124"/>
      <c r="B16" s="65" t="s">
        <v>121</v>
      </c>
      <c r="C16" s="4"/>
      <c r="D16" s="2"/>
      <c r="E16" s="2"/>
      <c r="F16" s="4"/>
      <c r="G16" s="4"/>
      <c r="H16" s="4"/>
      <c r="I16" s="5"/>
      <c r="J16" s="23">
        <f>600*$F$1</f>
        <v>1200</v>
      </c>
      <c r="K16" s="62"/>
      <c r="L16" s="55" t="str">
        <f t="shared" si="0"/>
        <v/>
      </c>
      <c r="M16" s="53"/>
      <c r="N16" s="70"/>
      <c r="O16" s="71"/>
      <c r="P16" s="72"/>
    </row>
    <row r="17" spans="1:16" ht="14.25" customHeight="1" x14ac:dyDescent="0.3">
      <c r="A17" s="124"/>
      <c r="B17" s="65" t="s">
        <v>125</v>
      </c>
      <c r="C17" s="4"/>
      <c r="D17" s="104"/>
      <c r="E17" s="104"/>
      <c r="F17" s="106"/>
      <c r="G17" s="106"/>
      <c r="H17" s="106"/>
      <c r="I17" s="5"/>
      <c r="J17" s="23">
        <f>350*$F$1</f>
        <v>700</v>
      </c>
      <c r="K17" s="62"/>
      <c r="L17" s="43" t="str">
        <f t="shared" si="0"/>
        <v/>
      </c>
      <c r="M17" s="53"/>
      <c r="N17" s="73"/>
      <c r="O17" s="74"/>
      <c r="P17" s="74"/>
    </row>
    <row r="18" spans="1:16" ht="14.25" customHeight="1" x14ac:dyDescent="0.3">
      <c r="A18" s="124"/>
      <c r="B18" s="8" t="s">
        <v>99</v>
      </c>
      <c r="C18" s="4"/>
      <c r="D18" s="104"/>
      <c r="E18" s="104"/>
      <c r="F18" s="106"/>
      <c r="G18" s="106"/>
      <c r="H18" s="106"/>
      <c r="I18" s="5"/>
      <c r="J18" s="23">
        <f>500*$F$1</f>
        <v>1000</v>
      </c>
      <c r="K18" s="62"/>
      <c r="L18" s="43" t="str">
        <f t="shared" si="0"/>
        <v/>
      </c>
      <c r="M18" s="53"/>
      <c r="N18" s="73"/>
      <c r="O18" s="74"/>
      <c r="P18" s="74"/>
    </row>
    <row r="19" spans="1:16" ht="14.25" customHeight="1" x14ac:dyDescent="0.3">
      <c r="A19" s="124"/>
      <c r="B19" s="8" t="s">
        <v>120</v>
      </c>
      <c r="C19" s="4"/>
      <c r="D19" s="104"/>
      <c r="E19" s="104"/>
      <c r="F19" s="106"/>
      <c r="G19" s="106"/>
      <c r="H19" s="106"/>
      <c r="I19" s="5"/>
      <c r="J19" s="23">
        <f>550*$F$1</f>
        <v>1100</v>
      </c>
      <c r="K19" s="62"/>
      <c r="L19" s="43" t="str">
        <f t="shared" si="0"/>
        <v/>
      </c>
      <c r="M19" s="53"/>
      <c r="N19" s="73"/>
      <c r="O19" s="74"/>
      <c r="P19" s="74"/>
    </row>
    <row r="20" spans="1:16" ht="14.25" customHeight="1" x14ac:dyDescent="0.3">
      <c r="A20" s="124"/>
      <c r="B20" s="65" t="s">
        <v>122</v>
      </c>
      <c r="C20" s="4"/>
      <c r="D20" s="104"/>
      <c r="E20" s="104"/>
      <c r="F20" s="106"/>
      <c r="G20" s="106"/>
      <c r="H20" s="106"/>
      <c r="I20" s="5"/>
      <c r="J20" s="23">
        <f>800*$F$1</f>
        <v>1600</v>
      </c>
      <c r="K20" s="62"/>
      <c r="L20" s="43" t="str">
        <f t="shared" si="0"/>
        <v/>
      </c>
      <c r="M20" s="53"/>
      <c r="N20" s="75"/>
      <c r="O20" s="74"/>
      <c r="P20" s="74"/>
    </row>
    <row r="21" spans="1:16" ht="14.25" customHeight="1" x14ac:dyDescent="0.3">
      <c r="A21" s="124"/>
      <c r="B21" s="8" t="s">
        <v>126</v>
      </c>
      <c r="C21" s="4"/>
      <c r="D21" s="104"/>
      <c r="E21" s="104"/>
      <c r="F21" s="106"/>
      <c r="G21" s="106"/>
      <c r="H21" s="106"/>
      <c r="I21" s="5"/>
      <c r="J21" s="23">
        <f>600*$F$1</f>
        <v>1200</v>
      </c>
      <c r="K21" s="62"/>
      <c r="L21" s="43" t="str">
        <f t="shared" si="0"/>
        <v/>
      </c>
      <c r="M21" s="53"/>
      <c r="N21" s="75"/>
      <c r="O21" s="76"/>
      <c r="P21" s="74"/>
    </row>
    <row r="22" spans="1:16" ht="14.25" customHeight="1" x14ac:dyDescent="0.3">
      <c r="A22" s="124"/>
      <c r="B22" s="8" t="s">
        <v>100</v>
      </c>
      <c r="C22" s="4"/>
      <c r="D22" s="2"/>
      <c r="E22" s="2"/>
      <c r="F22" s="4"/>
      <c r="G22" s="4"/>
      <c r="H22" s="4"/>
      <c r="I22" s="5"/>
      <c r="J22" s="23">
        <f>600*$F$1</f>
        <v>1200</v>
      </c>
      <c r="K22" s="62"/>
      <c r="L22" s="43" t="str">
        <f>+IF(A22="","",+A22*J22)</f>
        <v/>
      </c>
      <c r="M22" s="53"/>
      <c r="N22" s="75"/>
      <c r="O22" s="74"/>
      <c r="P22" s="74"/>
    </row>
    <row r="23" spans="1:16" ht="14.25" customHeight="1" x14ac:dyDescent="0.3">
      <c r="A23" s="124"/>
      <c r="B23" s="8" t="s">
        <v>119</v>
      </c>
      <c r="C23" s="89"/>
      <c r="D23" s="2"/>
      <c r="E23" s="2"/>
      <c r="F23" s="4"/>
      <c r="G23" s="4"/>
      <c r="H23" s="4"/>
      <c r="I23" s="5"/>
      <c r="J23" s="23">
        <f>700*$F$1</f>
        <v>1400</v>
      </c>
      <c r="K23" s="62"/>
      <c r="L23" s="43" t="str">
        <f>+IF(A23="","",+A23*J23)</f>
        <v/>
      </c>
      <c r="M23" s="53"/>
      <c r="N23" s="75"/>
      <c r="O23" s="74"/>
      <c r="P23" s="74"/>
    </row>
    <row r="24" spans="1:16" ht="14.25" customHeight="1" x14ac:dyDescent="0.3">
      <c r="A24" s="124"/>
      <c r="B24" s="65"/>
      <c r="C24" s="89"/>
      <c r="D24" s="2"/>
      <c r="E24" s="2"/>
      <c r="F24" s="4"/>
      <c r="G24" s="4"/>
      <c r="H24" s="4"/>
      <c r="I24" s="5"/>
      <c r="J24" s="23">
        <f>0*$F$1</f>
        <v>0</v>
      </c>
      <c r="K24" s="62"/>
      <c r="L24" s="43" t="str">
        <f>+IF(A24="","",+A24*J24)</f>
        <v/>
      </c>
      <c r="M24" s="53"/>
      <c r="N24" s="75"/>
      <c r="O24" s="74"/>
      <c r="P24" s="74"/>
    </row>
    <row r="25" spans="1:16" ht="14.25" customHeight="1" x14ac:dyDescent="0.3">
      <c r="A25" s="124"/>
      <c r="B25" s="8"/>
      <c r="C25" s="89"/>
      <c r="D25" s="2"/>
      <c r="E25" s="2"/>
      <c r="F25" s="4"/>
      <c r="G25" s="4"/>
      <c r="H25" s="4"/>
      <c r="I25" s="5"/>
      <c r="J25" s="23">
        <f>0*$F$1</f>
        <v>0</v>
      </c>
      <c r="K25" s="62"/>
      <c r="L25" s="43" t="str">
        <f t="shared" si="0"/>
        <v/>
      </c>
      <c r="M25" s="53"/>
      <c r="N25" s="75"/>
      <c r="O25" s="74"/>
      <c r="P25" s="74"/>
    </row>
    <row r="26" spans="1:16" ht="14.25" customHeight="1" x14ac:dyDescent="0.3">
      <c r="A26" s="124"/>
      <c r="B26" s="65"/>
      <c r="D26" s="2"/>
      <c r="E26" s="2"/>
      <c r="F26" s="4"/>
      <c r="G26" s="4"/>
      <c r="H26" s="4"/>
      <c r="I26" s="5"/>
      <c r="J26" s="23">
        <f>0*$F$1</f>
        <v>0</v>
      </c>
      <c r="K26" s="62"/>
      <c r="L26" s="43" t="str">
        <f t="shared" si="0"/>
        <v/>
      </c>
      <c r="M26" s="53"/>
      <c r="N26" s="75"/>
      <c r="O26" s="74"/>
      <c r="P26" s="74"/>
    </row>
    <row r="27" spans="1:16" ht="14.25" customHeight="1" x14ac:dyDescent="0.3">
      <c r="A27" s="124"/>
      <c r="B27" s="8" t="s">
        <v>31</v>
      </c>
      <c r="C27" s="4"/>
      <c r="D27" s="2" t="s">
        <v>107</v>
      </c>
      <c r="E27" s="4"/>
      <c r="F27" s="4"/>
      <c r="G27" s="4"/>
      <c r="H27" s="4"/>
      <c r="I27" s="5"/>
      <c r="J27" s="23">
        <f>75*$F$1</f>
        <v>150</v>
      </c>
      <c r="K27" s="62"/>
      <c r="L27" s="43" t="str">
        <f t="shared" si="0"/>
        <v/>
      </c>
      <c r="M27" s="53"/>
      <c r="N27" s="75"/>
      <c r="O27" s="74"/>
      <c r="P27" s="74"/>
    </row>
    <row r="28" spans="1:16" ht="14.25" customHeight="1" x14ac:dyDescent="0.3">
      <c r="A28" s="125"/>
      <c r="B28" s="8" t="s">
        <v>101</v>
      </c>
      <c r="C28" s="4"/>
      <c r="D28" s="4"/>
      <c r="E28" s="4"/>
      <c r="F28" s="4"/>
      <c r="G28" s="4"/>
      <c r="H28" s="4"/>
      <c r="I28" s="5"/>
      <c r="J28" s="23">
        <f>15*$F$1</f>
        <v>30</v>
      </c>
      <c r="K28" s="62"/>
      <c r="L28" s="43" t="str">
        <f t="shared" si="0"/>
        <v/>
      </c>
      <c r="M28" s="53"/>
      <c r="N28" s="75"/>
      <c r="O28" s="74"/>
      <c r="P28" s="74"/>
    </row>
    <row r="29" spans="1:16" s="15" customFormat="1" ht="14.25" customHeight="1" thickBot="1" x14ac:dyDescent="0.35">
      <c r="A29" s="155" t="s">
        <v>105</v>
      </c>
      <c r="B29" s="159"/>
      <c r="C29" s="157"/>
      <c r="D29" s="157"/>
      <c r="E29" s="157"/>
      <c r="F29" s="157"/>
      <c r="G29" s="157"/>
      <c r="H29" s="157"/>
      <c r="I29" s="158"/>
      <c r="J29" s="25"/>
      <c r="K29" s="63"/>
      <c r="L29" s="19"/>
      <c r="M29" s="54"/>
      <c r="N29" s="75"/>
      <c r="O29" s="74"/>
      <c r="P29" s="74"/>
    </row>
    <row r="30" spans="1:16" ht="14.25" customHeight="1" x14ac:dyDescent="0.3">
      <c r="A30" s="124"/>
      <c r="B30" s="8" t="s">
        <v>108</v>
      </c>
      <c r="C30" s="4"/>
      <c r="D30" s="151" t="s">
        <v>109</v>
      </c>
      <c r="E30" s="2"/>
      <c r="F30" s="4"/>
      <c r="G30" s="4"/>
      <c r="H30" s="4"/>
      <c r="I30" s="5"/>
      <c r="J30" s="23">
        <f>300*$F$1</f>
        <v>600</v>
      </c>
      <c r="K30" s="62"/>
      <c r="L30" s="43" t="str">
        <f>+IF(A30="","",+A30*J30)</f>
        <v/>
      </c>
      <c r="M30" s="53"/>
      <c r="N30" s="58"/>
      <c r="O30" s="57"/>
      <c r="P30" s="57"/>
    </row>
    <row r="31" spans="1:16" ht="14.25" customHeight="1" x14ac:dyDescent="0.2">
      <c r="A31" s="124"/>
      <c r="B31" s="8" t="s">
        <v>27</v>
      </c>
      <c r="C31" s="4"/>
      <c r="D31" s="177"/>
      <c r="E31" s="151"/>
      <c r="F31" s="4"/>
      <c r="G31" s="4"/>
      <c r="H31" s="4"/>
      <c r="I31" s="5"/>
      <c r="J31" s="23">
        <f>400*$F$1</f>
        <v>800</v>
      </c>
      <c r="K31" s="62"/>
      <c r="L31" s="43" t="str">
        <f>+IF(A31="","",+A31*J31)</f>
        <v/>
      </c>
      <c r="M31" s="53"/>
      <c r="N31" s="29"/>
      <c r="O31" s="47"/>
      <c r="P31" s="46"/>
    </row>
    <row r="32" spans="1:16" s="15" customFormat="1" ht="14.25" customHeight="1" thickBot="1" x14ac:dyDescent="0.25">
      <c r="A32" s="155" t="s">
        <v>25</v>
      </c>
      <c r="B32" s="159"/>
      <c r="C32" s="157"/>
      <c r="D32" s="157"/>
      <c r="E32" s="178"/>
      <c r="F32" s="157"/>
      <c r="G32" s="157"/>
      <c r="H32" s="157"/>
      <c r="I32" s="158"/>
      <c r="J32" s="25"/>
      <c r="K32" s="63"/>
      <c r="L32" s="43"/>
      <c r="M32" s="53"/>
      <c r="N32" s="45"/>
      <c r="O32" s="48"/>
    </row>
    <row r="33" spans="1:15" s="15" customFormat="1" ht="14.25" customHeight="1" x14ac:dyDescent="0.2">
      <c r="A33" s="149"/>
      <c r="B33" s="150" t="s">
        <v>103</v>
      </c>
      <c r="C33" s="173"/>
      <c r="D33" s="173"/>
      <c r="E33" s="173"/>
      <c r="F33" s="173"/>
      <c r="G33" s="173"/>
      <c r="H33" s="173"/>
      <c r="I33" s="174"/>
      <c r="J33" s="23">
        <f>90*$F$1</f>
        <v>180</v>
      </c>
      <c r="K33" s="63"/>
      <c r="L33" s="43" t="str">
        <f>+IF(A33="","",+A33*J33)</f>
        <v/>
      </c>
      <c r="M33" s="53"/>
      <c r="N33" s="45"/>
      <c r="O33" s="48"/>
    </row>
    <row r="34" spans="1:15" ht="14.25" customHeight="1" x14ac:dyDescent="0.2">
      <c r="A34" s="124"/>
      <c r="B34" s="8" t="s">
        <v>28</v>
      </c>
      <c r="C34" s="4"/>
      <c r="D34" s="4"/>
      <c r="E34" s="4"/>
      <c r="F34" s="4"/>
      <c r="G34" s="4"/>
      <c r="H34" s="4"/>
      <c r="I34" s="5"/>
      <c r="J34" s="23">
        <f>200*$F$1</f>
        <v>400</v>
      </c>
      <c r="K34" s="62"/>
      <c r="L34" s="43" t="str">
        <f>+IF(A34="","",+A34*J34)</f>
        <v/>
      </c>
      <c r="M34" s="53"/>
      <c r="N34" s="29"/>
      <c r="O34" s="29"/>
    </row>
    <row r="35" spans="1:15" ht="14.25" customHeight="1" x14ac:dyDescent="0.2">
      <c r="A35" s="126"/>
      <c r="B35" s="8"/>
      <c r="C35" s="6"/>
      <c r="D35" s="6"/>
      <c r="E35" s="6"/>
      <c r="F35" s="6"/>
      <c r="G35" s="6"/>
      <c r="H35" s="6"/>
      <c r="I35" s="7"/>
      <c r="J35" s="23">
        <f>0*$F$1</f>
        <v>0</v>
      </c>
      <c r="K35" s="62"/>
      <c r="L35" s="43" t="str">
        <f>+IF(A35="","",+A35*J35)</f>
        <v/>
      </c>
      <c r="M35" s="53"/>
    </row>
    <row r="36" spans="1:15" ht="14.25" customHeight="1" x14ac:dyDescent="0.2">
      <c r="A36" s="126"/>
      <c r="B36" s="9" t="s">
        <v>29</v>
      </c>
      <c r="C36" s="6"/>
      <c r="D36" s="6"/>
      <c r="E36" s="6"/>
      <c r="F36" s="6"/>
      <c r="G36" s="6"/>
      <c r="H36" s="6"/>
      <c r="I36" s="7"/>
      <c r="J36" s="23">
        <f>60*$F$1</f>
        <v>120</v>
      </c>
      <c r="K36" s="62"/>
      <c r="L36" s="43" t="str">
        <f>+IF(A36="","",+A36*J36)</f>
        <v/>
      </c>
      <c r="M36" s="53"/>
    </row>
    <row r="37" spans="1:15" s="15" customFormat="1" ht="14.25" customHeight="1" thickBot="1" x14ac:dyDescent="0.25">
      <c r="A37" s="155" t="s">
        <v>106</v>
      </c>
      <c r="B37" s="159"/>
      <c r="C37" s="157"/>
      <c r="D37" s="157"/>
      <c r="E37" s="157"/>
      <c r="F37" s="157"/>
      <c r="G37" s="157"/>
      <c r="H37" s="157"/>
      <c r="I37" s="158"/>
      <c r="J37" s="27"/>
      <c r="K37" s="64"/>
      <c r="L37" s="20"/>
      <c r="M37" s="54"/>
    </row>
    <row r="38" spans="1:15" ht="14.25" customHeight="1" x14ac:dyDescent="0.2">
      <c r="A38" s="149"/>
      <c r="B38" s="153" t="s">
        <v>30</v>
      </c>
      <c r="C38" s="89"/>
      <c r="D38" s="89"/>
      <c r="E38" s="89"/>
      <c r="F38" s="89"/>
      <c r="G38" s="89"/>
      <c r="H38" s="89"/>
      <c r="I38" s="152"/>
      <c r="J38" s="23">
        <f>65*$F$1</f>
        <v>130</v>
      </c>
      <c r="K38" s="62"/>
      <c r="L38" s="43" t="str">
        <f>+IF(A38="","",+A38*J38)</f>
        <v/>
      </c>
      <c r="M38" s="53"/>
    </row>
    <row r="39" spans="1:15" ht="14.25" customHeight="1" x14ac:dyDescent="0.2">
      <c r="A39" s="124"/>
      <c r="B39" s="9" t="s">
        <v>104</v>
      </c>
      <c r="C39" s="4"/>
      <c r="D39" s="4"/>
      <c r="E39" s="4"/>
      <c r="F39" s="4"/>
      <c r="G39" s="4"/>
      <c r="H39" s="4"/>
      <c r="I39" s="5"/>
      <c r="J39" s="23">
        <f>125*$F$1</f>
        <v>250</v>
      </c>
      <c r="K39" s="62"/>
      <c r="L39" s="43" t="str">
        <f>+IF(A39="","",+A39*J39)</f>
        <v/>
      </c>
      <c r="M39" s="53"/>
    </row>
    <row r="40" spans="1:15" s="15" customFormat="1" ht="14.25" customHeight="1" thickBot="1" x14ac:dyDescent="0.25">
      <c r="A40" s="155" t="s">
        <v>24</v>
      </c>
      <c r="B40" s="159"/>
      <c r="C40" s="157"/>
      <c r="D40" s="157"/>
      <c r="E40" s="157"/>
      <c r="F40" s="157"/>
      <c r="G40" s="157"/>
      <c r="H40" s="157"/>
      <c r="I40" s="158"/>
      <c r="J40" s="25"/>
      <c r="K40" s="63"/>
      <c r="L40" s="19"/>
      <c r="M40" s="54"/>
    </row>
    <row r="41" spans="1:15" ht="14.25" customHeight="1" x14ac:dyDescent="0.2">
      <c r="A41" s="149"/>
      <c r="B41" s="150" t="s">
        <v>76</v>
      </c>
      <c r="C41" s="89"/>
      <c r="D41" s="89"/>
      <c r="E41" s="89"/>
      <c r="F41" s="89"/>
      <c r="G41" s="89"/>
      <c r="H41" s="89"/>
      <c r="I41" s="152"/>
      <c r="J41" s="23">
        <f>30*$F$1</f>
        <v>60</v>
      </c>
      <c r="K41" s="62"/>
      <c r="L41" s="43" t="str">
        <f>+IF(A41="","",+A41*J41)</f>
        <v/>
      </c>
      <c r="M41" s="53"/>
    </row>
    <row r="42" spans="1:15" ht="14.25" customHeight="1" x14ac:dyDescent="0.2">
      <c r="A42" s="125"/>
      <c r="B42" s="8" t="s">
        <v>66</v>
      </c>
      <c r="C42" s="4"/>
      <c r="D42" s="4"/>
      <c r="E42" s="4"/>
      <c r="F42" s="4"/>
      <c r="G42" s="4"/>
      <c r="H42" s="4"/>
      <c r="I42" s="5"/>
      <c r="J42" s="23">
        <f>60*$F$1</f>
        <v>120</v>
      </c>
      <c r="K42" s="62"/>
      <c r="L42" s="43" t="str">
        <f>+IF(A42="","",+A42*J42)</f>
        <v/>
      </c>
      <c r="M42" s="53"/>
    </row>
    <row r="43" spans="1:15" s="15" customFormat="1" ht="14.25" customHeight="1" thickBot="1" x14ac:dyDescent="0.25">
      <c r="A43" s="155" t="s">
        <v>26</v>
      </c>
      <c r="B43" s="159"/>
      <c r="C43" s="157"/>
      <c r="D43" s="157"/>
      <c r="E43" s="157"/>
      <c r="F43" s="157"/>
      <c r="G43" s="157"/>
      <c r="H43" s="157"/>
      <c r="I43" s="158"/>
      <c r="J43" s="25"/>
      <c r="K43" s="63"/>
      <c r="L43" s="19"/>
      <c r="M43" s="54"/>
    </row>
    <row r="44" spans="1:15" ht="14.25" customHeight="1" x14ac:dyDescent="0.2">
      <c r="A44" s="149"/>
      <c r="B44" s="150" t="s">
        <v>32</v>
      </c>
      <c r="C44" s="89"/>
      <c r="D44" s="151" t="s">
        <v>33</v>
      </c>
      <c r="E44" s="151"/>
      <c r="F44" s="89"/>
      <c r="G44" s="89"/>
      <c r="H44" s="89"/>
      <c r="I44" s="152"/>
      <c r="J44" s="23">
        <f>80*$F$1</f>
        <v>160</v>
      </c>
      <c r="K44" s="62"/>
      <c r="L44" s="43" t="str">
        <f>+IF(A44="","",+A44*J44)</f>
        <v/>
      </c>
      <c r="M44" s="53"/>
    </row>
    <row r="45" spans="1:15" ht="14.25" customHeight="1" x14ac:dyDescent="0.2">
      <c r="A45" s="124"/>
      <c r="B45" s="65" t="s">
        <v>35</v>
      </c>
      <c r="C45" s="66"/>
      <c r="D45" s="68" t="s">
        <v>34</v>
      </c>
      <c r="E45" s="68"/>
      <c r="F45" s="66"/>
      <c r="G45" s="66"/>
      <c r="H45" s="66"/>
      <c r="I45" s="67"/>
      <c r="J45" s="23">
        <f>240*$F$1</f>
        <v>480</v>
      </c>
      <c r="K45" s="62"/>
      <c r="L45" s="43" t="str">
        <f>+IF(A45="","",+A45*J45)</f>
        <v/>
      </c>
      <c r="M45" s="53"/>
    </row>
    <row r="46" spans="1:15" ht="14.25" customHeight="1" x14ac:dyDescent="0.2">
      <c r="A46" s="124"/>
      <c r="B46" s="8" t="s">
        <v>36</v>
      </c>
      <c r="C46" s="4"/>
      <c r="D46" s="2" t="s">
        <v>37</v>
      </c>
      <c r="E46" s="2"/>
      <c r="F46" s="4"/>
      <c r="G46" s="4"/>
      <c r="H46" s="4"/>
      <c r="I46" s="5"/>
      <c r="J46" s="23">
        <f>350*$F$1</f>
        <v>700</v>
      </c>
      <c r="K46" s="62"/>
      <c r="L46" s="43" t="str">
        <f>+IF(A46="","",+A46*J46)</f>
        <v/>
      </c>
      <c r="M46" s="53"/>
    </row>
    <row r="47" spans="1:15" ht="14.25" customHeight="1" x14ac:dyDescent="0.2">
      <c r="A47" s="126"/>
      <c r="B47" s="8" t="s">
        <v>38</v>
      </c>
      <c r="C47" s="4"/>
      <c r="D47" s="2" t="s">
        <v>39</v>
      </c>
      <c r="E47" s="2"/>
      <c r="F47" s="4"/>
      <c r="G47" s="4"/>
      <c r="H47" s="4"/>
      <c r="I47" s="5"/>
      <c r="J47" s="23">
        <f>170*$F$1</f>
        <v>340</v>
      </c>
      <c r="K47" s="62"/>
      <c r="L47" s="43" t="str">
        <f>+IF(A47="","",+A47*J47)</f>
        <v/>
      </c>
      <c r="M47" s="53"/>
    </row>
    <row r="48" spans="1:15" ht="14.25" customHeight="1" thickBot="1" x14ac:dyDescent="0.25">
      <c r="A48" s="155" t="s">
        <v>74</v>
      </c>
      <c r="B48" s="156"/>
      <c r="C48" s="157"/>
      <c r="D48" s="157"/>
      <c r="E48" s="157"/>
      <c r="F48" s="157"/>
      <c r="G48" s="157"/>
      <c r="H48" s="157"/>
      <c r="I48" s="158"/>
      <c r="J48" s="23"/>
      <c r="K48" s="88"/>
      <c r="L48" s="55"/>
      <c r="M48" s="53"/>
    </row>
    <row r="49" spans="1:14" ht="14.25" customHeight="1" x14ac:dyDescent="0.2">
      <c r="A49" s="149"/>
      <c r="B49" s="150" t="s">
        <v>75</v>
      </c>
      <c r="C49" s="3"/>
      <c r="D49" s="154"/>
      <c r="E49" s="154"/>
      <c r="F49" s="3"/>
      <c r="G49" s="3"/>
      <c r="H49" s="3"/>
      <c r="I49" s="3"/>
      <c r="J49" s="23"/>
      <c r="K49" s="88"/>
      <c r="L49" s="55"/>
      <c r="M49" s="53"/>
    </row>
    <row r="50" spans="1:14" ht="7.5" customHeight="1" thickBot="1" x14ac:dyDescent="0.25">
      <c r="A50" s="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21"/>
      <c r="M50" s="22"/>
    </row>
    <row r="51" spans="1:14" ht="7.5" customHeight="1" x14ac:dyDescent="0.2">
      <c r="A51" s="3"/>
      <c r="B51" s="3"/>
      <c r="C51" s="3"/>
      <c r="D51" s="3"/>
      <c r="E51" s="3"/>
      <c r="F51" s="3"/>
      <c r="G51" s="114"/>
      <c r="H51" s="3"/>
      <c r="I51" s="3"/>
      <c r="J51" s="3"/>
      <c r="K51" s="3"/>
      <c r="L51" s="22"/>
      <c r="M51" s="22"/>
    </row>
    <row r="52" spans="1:14" ht="18.75" customHeight="1" x14ac:dyDescent="0.3">
      <c r="A52" s="145" t="s">
        <v>88</v>
      </c>
      <c r="B52" s="146"/>
      <c r="C52" s="146"/>
      <c r="D52" s="146"/>
      <c r="E52" s="146"/>
      <c r="F52" s="146"/>
      <c r="G52" s="147"/>
      <c r="H52" s="111"/>
      <c r="I52" s="98"/>
      <c r="J52" s="37" t="s">
        <v>41</v>
      </c>
      <c r="K52" s="37"/>
      <c r="L52" s="26" t="str">
        <f>+IF(SUM(L14:L47)=0,"",SUM(L14:L47))</f>
        <v/>
      </c>
      <c r="M52" s="22"/>
    </row>
    <row r="53" spans="1:14" ht="3" customHeight="1" x14ac:dyDescent="0.3">
      <c r="A53" s="31"/>
      <c r="B53" s="3"/>
      <c r="C53" s="3"/>
      <c r="D53" s="3"/>
      <c r="E53" s="3"/>
      <c r="F53" s="3"/>
      <c r="G53" s="112"/>
      <c r="H53" s="112"/>
      <c r="I53" s="99"/>
      <c r="J53" s="40"/>
      <c r="K53" s="40"/>
      <c r="L53" s="18"/>
      <c r="M53" s="22"/>
    </row>
    <row r="54" spans="1:14" ht="15.75" x14ac:dyDescent="0.25">
      <c r="A54" s="32" t="s">
        <v>61</v>
      </c>
      <c r="B54" s="214"/>
      <c r="C54" s="215"/>
      <c r="D54" s="215"/>
      <c r="E54" s="30"/>
      <c r="F54" s="87"/>
      <c r="G54" s="134" t="s">
        <v>87</v>
      </c>
      <c r="H54" s="110"/>
      <c r="I54" s="113"/>
      <c r="J54" s="38" t="s">
        <v>42</v>
      </c>
      <c r="K54" s="60">
        <f>+C1</f>
        <v>100</v>
      </c>
      <c r="L54" s="39" t="str">
        <f>+IF(L52="","",K54)</f>
        <v/>
      </c>
      <c r="M54" s="22"/>
    </row>
    <row r="55" spans="1:14" ht="3" customHeight="1" x14ac:dyDescent="0.25">
      <c r="A55" s="32"/>
      <c r="B55" s="127"/>
      <c r="C55" s="127"/>
      <c r="D55" s="128"/>
      <c r="E55" s="30"/>
      <c r="F55" s="87"/>
      <c r="G55" s="97"/>
      <c r="H55" s="97"/>
      <c r="I55" s="101"/>
      <c r="J55" s="40"/>
      <c r="K55" s="59"/>
      <c r="L55" s="18"/>
      <c r="M55" s="22"/>
    </row>
    <row r="56" spans="1:14" ht="13.5" x14ac:dyDescent="0.25">
      <c r="A56" s="32" t="s">
        <v>45</v>
      </c>
      <c r="B56" s="213"/>
      <c r="C56" s="201"/>
      <c r="D56" s="201"/>
      <c r="E56" s="30"/>
      <c r="F56" s="87"/>
      <c r="G56" s="110"/>
      <c r="H56" s="110"/>
      <c r="I56" s="100"/>
      <c r="J56" s="38" t="s">
        <v>64</v>
      </c>
      <c r="K56" s="60"/>
      <c r="L56" s="162" t="str">
        <f>+IF(L52="","",((A14+A15+A16+A30+A31+A33+A34+A38+A39+A44+A47)*99)+((A17+A18+A19+A20+A21+A22+A23+A45+A46)*132)+((+A24+A25+A26)*264))</f>
        <v/>
      </c>
      <c r="M56" s="22"/>
    </row>
    <row r="57" spans="1:14" ht="3" customHeight="1" x14ac:dyDescent="0.2">
      <c r="A57" s="32"/>
      <c r="B57" s="3"/>
      <c r="C57" s="3"/>
      <c r="D57" s="30"/>
      <c r="E57" s="30"/>
      <c r="F57" s="87"/>
      <c r="G57" s="97"/>
      <c r="H57" s="97"/>
      <c r="I57" s="101"/>
      <c r="J57" s="40"/>
      <c r="K57" s="40"/>
      <c r="L57" s="18"/>
      <c r="M57" s="22"/>
    </row>
    <row r="58" spans="1:14" ht="13.5" x14ac:dyDescent="0.25">
      <c r="A58" s="33"/>
      <c r="B58" s="3"/>
      <c r="C58" s="3"/>
      <c r="D58" s="30"/>
      <c r="E58" s="30"/>
      <c r="F58" s="86"/>
      <c r="G58" s="97"/>
      <c r="H58" s="97"/>
      <c r="I58" s="100"/>
      <c r="J58" s="38" t="s">
        <v>65</v>
      </c>
      <c r="K58" s="60"/>
      <c r="L58" s="39" t="str">
        <f>+IF(L56="","",K58)</f>
        <v/>
      </c>
      <c r="M58" s="22"/>
    </row>
    <row r="59" spans="1:14" ht="3.75" customHeight="1" x14ac:dyDescent="0.2">
      <c r="A59" s="33"/>
      <c r="B59" s="3"/>
      <c r="C59" s="3"/>
      <c r="D59" s="30"/>
      <c r="E59" s="30"/>
      <c r="F59" s="87"/>
      <c r="G59" s="97"/>
      <c r="H59" s="97"/>
      <c r="I59" s="101"/>
      <c r="J59" s="40"/>
      <c r="K59" s="40"/>
      <c r="L59" s="18"/>
      <c r="M59" s="22"/>
    </row>
    <row r="60" spans="1:14" ht="12.75" customHeight="1" x14ac:dyDescent="0.2">
      <c r="A60" s="33"/>
      <c r="B60" s="3"/>
      <c r="C60" s="3"/>
      <c r="D60" s="30"/>
      <c r="E60" s="30"/>
      <c r="F60" s="87"/>
      <c r="G60" s="97"/>
      <c r="H60" s="97"/>
      <c r="I60" s="168"/>
      <c r="J60" s="169" t="s">
        <v>96</v>
      </c>
      <c r="K60" s="170">
        <v>8.5000000000000006E-2</v>
      </c>
      <c r="L60" s="23" t="str">
        <f>+IF(L52="","",L52*K60)</f>
        <v/>
      </c>
      <c r="M60" s="22"/>
      <c r="N60" s="22"/>
    </row>
    <row r="61" spans="1:14" ht="3.75" customHeight="1" x14ac:dyDescent="0.2">
      <c r="A61" s="33"/>
      <c r="B61" s="3"/>
      <c r="C61" s="3"/>
      <c r="D61" s="30"/>
      <c r="E61" s="30"/>
      <c r="F61" s="87"/>
      <c r="G61" s="97"/>
      <c r="H61" s="97"/>
      <c r="I61" s="100"/>
      <c r="J61" s="166"/>
      <c r="K61" s="166"/>
      <c r="L61" s="167"/>
      <c r="M61" s="22"/>
    </row>
    <row r="62" spans="1:14" x14ac:dyDescent="0.2">
      <c r="A62" s="34" t="s">
        <v>47</v>
      </c>
      <c r="B62" s="3"/>
      <c r="C62" s="201"/>
      <c r="D62" s="201"/>
      <c r="E62" s="30"/>
      <c r="F62" s="129"/>
      <c r="G62" s="97"/>
      <c r="H62" s="97"/>
      <c r="I62" s="101"/>
      <c r="J62" s="103" t="s">
        <v>43</v>
      </c>
      <c r="K62" s="103"/>
      <c r="L62" s="23" t="str">
        <f>+IF(L52="","",+L52+L54+L56+L58+L60)</f>
        <v/>
      </c>
      <c r="M62" s="22"/>
    </row>
    <row r="63" spans="1:14" ht="3" customHeight="1" x14ac:dyDescent="0.2">
      <c r="A63" s="33"/>
      <c r="B63" s="3"/>
      <c r="C63" s="130"/>
      <c r="D63" s="30"/>
      <c r="E63" s="30"/>
      <c r="F63" s="129"/>
      <c r="G63" s="130"/>
      <c r="H63" s="3"/>
      <c r="I63" s="171"/>
      <c r="J63" s="172"/>
      <c r="K63" s="41"/>
      <c r="L63" s="18"/>
      <c r="M63" s="22"/>
    </row>
    <row r="64" spans="1:14" ht="13.5" x14ac:dyDescent="0.25">
      <c r="A64" s="34" t="s">
        <v>48</v>
      </c>
      <c r="B64" s="3"/>
      <c r="C64" s="213"/>
      <c r="D64" s="201"/>
      <c r="E64" s="130"/>
      <c r="F64" s="129"/>
      <c r="G64" s="116"/>
      <c r="H64" s="97"/>
      <c r="I64" s="100"/>
      <c r="J64" s="38" t="s">
        <v>59</v>
      </c>
      <c r="K64" s="194">
        <f>+VLOOKUP(D1,A119:B128,2,FALSE)</f>
        <v>9.9750000000000005E-2</v>
      </c>
      <c r="L64" s="39" t="str">
        <f>+IF(D1="Manitoba",+IF(L62="","",(L52+L56+L58)*K64),IF(OR(D1="xxx", D1="PEI"),+IF(L62="","",+(L62+L66)*K64),+IF(L62="","",+L62*K64)))</f>
        <v/>
      </c>
      <c r="M64" s="22"/>
    </row>
    <row r="65" spans="1:14" ht="3" customHeight="1" x14ac:dyDescent="0.2">
      <c r="A65" s="33"/>
      <c r="B65" s="3"/>
      <c r="C65" s="130"/>
      <c r="D65" s="130"/>
      <c r="E65" s="130"/>
      <c r="F65" s="130"/>
      <c r="G65" s="131"/>
      <c r="H65" s="3"/>
      <c r="I65" s="101"/>
      <c r="J65" s="40"/>
      <c r="K65" s="56"/>
      <c r="L65" s="18"/>
      <c r="M65" s="22"/>
    </row>
    <row r="66" spans="1:14" ht="13.5" x14ac:dyDescent="0.25">
      <c r="A66" s="34" t="s">
        <v>46</v>
      </c>
      <c r="B66" s="44"/>
      <c r="C66" s="213"/>
      <c r="D66" s="213"/>
      <c r="E66" s="130"/>
      <c r="F66" s="130"/>
      <c r="G66" s="132"/>
      <c r="H66" s="3"/>
      <c r="I66" s="100"/>
      <c r="J66" s="38" t="s">
        <v>60</v>
      </c>
      <c r="K66" s="161">
        <f>+VLOOKUP(D1,A119:C128,3,FALSE)</f>
        <v>0.05</v>
      </c>
      <c r="L66" s="39" t="str">
        <f>+IF(L62="","",+L62*+VLOOKUP(D1,A119:C128,3,FALSE))</f>
        <v/>
      </c>
      <c r="M66" s="22"/>
    </row>
    <row r="67" spans="1:14" ht="3" customHeight="1" x14ac:dyDescent="0.2">
      <c r="A67" s="34"/>
      <c r="B67" s="3"/>
      <c r="C67" s="130"/>
      <c r="D67" s="130"/>
      <c r="E67" s="130"/>
      <c r="F67" s="130"/>
      <c r="G67" s="133"/>
      <c r="H67" s="3"/>
      <c r="I67" s="101"/>
      <c r="J67" s="40"/>
      <c r="K67" s="40"/>
      <c r="L67" s="18"/>
      <c r="M67" s="22"/>
      <c r="N67" s="29"/>
    </row>
    <row r="68" spans="1:14" ht="13.5" customHeight="1" x14ac:dyDescent="0.2">
      <c r="A68" s="34"/>
      <c r="B68" s="3"/>
      <c r="C68" s="130"/>
      <c r="D68" s="130"/>
      <c r="E68" s="130"/>
      <c r="F68" s="130"/>
      <c r="G68" s="148"/>
      <c r="H68" s="3"/>
      <c r="I68" s="101"/>
      <c r="J68" s="38" t="s">
        <v>90</v>
      </c>
      <c r="K68" s="117"/>
      <c r="L68" s="23">
        <f>+IF(G68&gt;=1,(L64*-1),A68)</f>
        <v>0</v>
      </c>
      <c r="M68" s="22"/>
      <c r="N68" s="29"/>
    </row>
    <row r="69" spans="1:14" ht="3" customHeight="1" x14ac:dyDescent="0.2">
      <c r="A69" s="34"/>
      <c r="B69" s="3"/>
      <c r="C69" s="3"/>
      <c r="D69" s="3"/>
      <c r="E69" s="3"/>
      <c r="F69" s="3"/>
      <c r="G69" s="3"/>
      <c r="H69" s="3"/>
      <c r="I69" s="101"/>
      <c r="J69" s="40"/>
      <c r="K69" s="40"/>
      <c r="L69" s="18"/>
      <c r="M69" s="22"/>
      <c r="N69" s="29"/>
    </row>
    <row r="70" spans="1:14" ht="17.25" x14ac:dyDescent="0.3">
      <c r="A70" s="195" t="s">
        <v>110</v>
      </c>
      <c r="B70" s="89"/>
      <c r="C70" s="89"/>
      <c r="D70" s="89"/>
      <c r="E70" s="89"/>
      <c r="F70" s="89"/>
      <c r="G70" s="89"/>
      <c r="H70" s="89"/>
      <c r="I70" s="101"/>
      <c r="J70" s="102" t="s">
        <v>44</v>
      </c>
      <c r="K70" s="103"/>
      <c r="L70" s="23" t="str">
        <f>+IF(L62="","",+L62+L64+L66+L68)</f>
        <v/>
      </c>
      <c r="M70" s="22"/>
    </row>
    <row r="71" spans="1:14" ht="17.25" thickBot="1" x14ac:dyDescent="0.35">
      <c r="A71" s="91"/>
      <c r="B71" s="3"/>
      <c r="C71" s="3"/>
      <c r="D71" s="3"/>
      <c r="E71" s="3"/>
      <c r="F71" s="3"/>
      <c r="G71" s="3"/>
      <c r="H71" s="3"/>
      <c r="I71" s="197" t="s">
        <v>123</v>
      </c>
      <c r="J71" s="176"/>
      <c r="K71" s="69"/>
      <c r="L71" s="22"/>
      <c r="M71" s="22"/>
    </row>
    <row r="72" spans="1:14" ht="18" x14ac:dyDescent="0.25">
      <c r="A72" s="90" t="s">
        <v>67</v>
      </c>
      <c r="B72" s="79"/>
      <c r="C72" s="80"/>
      <c r="D72" s="135" t="s">
        <v>131</v>
      </c>
      <c r="E72" s="81"/>
      <c r="F72" s="81"/>
      <c r="G72" s="136"/>
      <c r="H72" s="136"/>
      <c r="I72" s="142"/>
      <c r="J72" s="175" t="s">
        <v>132</v>
      </c>
      <c r="K72" s="137" t="s">
        <v>68</v>
      </c>
      <c r="L72" s="77"/>
      <c r="M72" s="22"/>
    </row>
    <row r="73" spans="1:14" ht="18.75" thickBot="1" x14ac:dyDescent="0.3">
      <c r="A73" s="82"/>
      <c r="B73" s="83"/>
      <c r="C73" s="164" t="s">
        <v>94</v>
      </c>
      <c r="D73" s="165" t="s">
        <v>134</v>
      </c>
      <c r="E73" s="84"/>
      <c r="F73" s="84"/>
      <c r="G73" s="138"/>
      <c r="H73" s="138"/>
      <c r="I73" s="141"/>
      <c r="J73" s="139" t="s">
        <v>133</v>
      </c>
      <c r="K73" s="140" t="s">
        <v>69</v>
      </c>
      <c r="L73" s="78"/>
      <c r="M73" s="22"/>
    </row>
    <row r="74" spans="1:14" ht="6.75" customHeight="1" x14ac:dyDescent="0.25">
      <c r="A74" s="93"/>
      <c r="B74" s="94"/>
      <c r="C74" s="92"/>
      <c r="D74" s="95"/>
      <c r="E74" s="93"/>
      <c r="F74" s="92"/>
      <c r="G74" s="93"/>
      <c r="H74" s="93"/>
      <c r="I74" s="96"/>
      <c r="J74" s="92"/>
      <c r="K74" s="69"/>
      <c r="L74" s="22"/>
      <c r="M74" s="22"/>
    </row>
    <row r="75" spans="1:14" ht="6.75" customHeight="1" x14ac:dyDescent="0.2">
      <c r="D75" s="42"/>
    </row>
    <row r="76" spans="1:14" ht="18.75" customHeight="1" x14ac:dyDescent="0.2">
      <c r="A76" s="212" t="s">
        <v>92</v>
      </c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</row>
    <row r="77" spans="1:14" ht="10.5" customHeight="1" x14ac:dyDescent="0.25">
      <c r="A77" s="85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  <row r="78" spans="1:14" ht="16.5" customHeight="1" x14ac:dyDescent="0.25">
      <c r="A78" s="85">
        <v>1</v>
      </c>
      <c r="B78" s="107" t="s">
        <v>93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</row>
    <row r="79" spans="1:14" ht="27" customHeight="1" x14ac:dyDescent="0.2">
      <c r="D79" s="42"/>
    </row>
    <row r="80" spans="1:14" ht="18" customHeight="1" x14ac:dyDescent="0.2">
      <c r="A80" s="212" t="s">
        <v>77</v>
      </c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</row>
    <row r="81" spans="1:12" ht="10.5" customHeight="1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</row>
    <row r="82" spans="1:12" ht="16.5" customHeight="1" x14ac:dyDescent="0.25">
      <c r="A82" s="85">
        <v>1</v>
      </c>
      <c r="B82" s="107" t="s">
        <v>78</v>
      </c>
      <c r="C82" s="107"/>
      <c r="D82" s="105"/>
      <c r="E82" s="107"/>
      <c r="F82" s="107"/>
      <c r="G82" s="107"/>
      <c r="H82" s="107"/>
      <c r="I82" s="107"/>
      <c r="J82" s="107"/>
      <c r="K82" s="107"/>
      <c r="L82" s="107"/>
    </row>
    <row r="83" spans="1:12" ht="16.5" customHeight="1" x14ac:dyDescent="0.25">
      <c r="A83" s="85"/>
      <c r="B83" s="196" t="s">
        <v>118</v>
      </c>
      <c r="C83" s="107"/>
      <c r="D83" s="105"/>
      <c r="E83" s="107"/>
      <c r="F83" s="107"/>
      <c r="G83" s="107"/>
      <c r="H83" s="107"/>
      <c r="I83" s="107"/>
      <c r="J83" s="107"/>
      <c r="K83" s="107"/>
      <c r="L83" s="107"/>
    </row>
    <row r="84" spans="1:12" ht="16.5" customHeight="1" x14ac:dyDescent="0.25">
      <c r="A84" s="85"/>
      <c r="B84" s="109" t="s">
        <v>117</v>
      </c>
      <c r="C84" s="107"/>
      <c r="D84" s="105"/>
      <c r="E84" s="107"/>
      <c r="F84" s="107"/>
      <c r="G84" s="107"/>
      <c r="H84" s="107"/>
      <c r="I84" s="107"/>
      <c r="J84" s="107"/>
      <c r="K84" s="107"/>
      <c r="L84" s="107"/>
    </row>
    <row r="85" spans="1:12" ht="16.5" customHeight="1" x14ac:dyDescent="0.25">
      <c r="A85" s="85"/>
      <c r="B85" s="109" t="s">
        <v>115</v>
      </c>
      <c r="C85" s="107"/>
      <c r="D85" s="105"/>
      <c r="E85" s="107"/>
      <c r="F85" s="107"/>
      <c r="G85" s="107"/>
      <c r="H85" s="107"/>
      <c r="I85" s="107"/>
      <c r="J85" s="107"/>
      <c r="K85" s="107"/>
      <c r="L85" s="107"/>
    </row>
    <row r="86" spans="1:12" ht="16.5" customHeight="1" x14ac:dyDescent="0.25">
      <c r="A86" s="85"/>
      <c r="B86" s="109" t="s">
        <v>116</v>
      </c>
      <c r="C86" s="107"/>
      <c r="D86" s="105"/>
      <c r="E86" s="107"/>
      <c r="F86" s="107"/>
      <c r="G86" s="107"/>
      <c r="H86" s="107"/>
      <c r="I86" s="107"/>
      <c r="J86" s="107"/>
      <c r="K86" s="107"/>
      <c r="L86" s="107"/>
    </row>
    <row r="87" spans="1:12" ht="16.5" customHeight="1" x14ac:dyDescent="0.25">
      <c r="A87" s="85"/>
      <c r="B87" s="109" t="s">
        <v>113</v>
      </c>
      <c r="C87" s="107"/>
      <c r="D87" s="105"/>
      <c r="E87" s="107"/>
      <c r="F87" s="107"/>
      <c r="G87" s="107"/>
      <c r="H87" s="107"/>
      <c r="I87" s="107"/>
      <c r="J87" s="107"/>
      <c r="K87" s="107"/>
      <c r="L87" s="107"/>
    </row>
    <row r="88" spans="1:12" ht="16.5" customHeight="1" x14ac:dyDescent="0.25">
      <c r="A88" s="85"/>
      <c r="B88" s="109" t="s">
        <v>114</v>
      </c>
      <c r="C88" s="107"/>
      <c r="D88" s="105"/>
      <c r="E88" s="107"/>
      <c r="F88" s="107"/>
      <c r="G88" s="107"/>
      <c r="H88" s="107"/>
      <c r="I88" s="107"/>
      <c r="J88" s="107"/>
      <c r="K88" s="107"/>
      <c r="L88" s="107"/>
    </row>
    <row r="89" spans="1:12" ht="16.5" customHeight="1" x14ac:dyDescent="0.25">
      <c r="A89" s="85"/>
      <c r="B89" s="109"/>
      <c r="C89" s="107"/>
      <c r="D89" s="105"/>
      <c r="E89" s="107"/>
      <c r="F89" s="107"/>
      <c r="G89" s="107"/>
      <c r="H89" s="107"/>
      <c r="I89" s="107"/>
      <c r="J89" s="107"/>
      <c r="K89" s="107"/>
      <c r="L89" s="107"/>
    </row>
    <row r="90" spans="1:12" ht="16.5" customHeight="1" x14ac:dyDescent="0.2">
      <c r="A90" s="108">
        <v>2</v>
      </c>
      <c r="B90" s="107" t="s">
        <v>95</v>
      </c>
      <c r="D90" s="42"/>
    </row>
    <row r="91" spans="1:12" ht="16.5" customHeight="1" x14ac:dyDescent="0.2">
      <c r="A91" s="108"/>
      <c r="B91" s="107"/>
      <c r="D91" s="42"/>
    </row>
    <row r="92" spans="1:12" ht="16.5" customHeight="1" x14ac:dyDescent="0.2">
      <c r="A92" s="108">
        <v>3</v>
      </c>
      <c r="B92" s="107" t="s">
        <v>79</v>
      </c>
      <c r="D92" s="42"/>
    </row>
    <row r="93" spans="1:12" ht="16.5" customHeight="1" x14ac:dyDescent="0.2">
      <c r="A93" s="108"/>
      <c r="B93" s="107"/>
      <c r="D93" s="42"/>
    </row>
    <row r="94" spans="1:12" ht="16.5" customHeight="1" x14ac:dyDescent="0.2">
      <c r="A94" s="108">
        <v>4</v>
      </c>
      <c r="B94" s="107" t="s">
        <v>80</v>
      </c>
      <c r="D94" s="42"/>
    </row>
    <row r="95" spans="1:12" ht="16.5" customHeight="1" x14ac:dyDescent="0.25">
      <c r="A95" s="108"/>
      <c r="B95" s="115" t="s">
        <v>81</v>
      </c>
      <c r="D95" s="42"/>
    </row>
    <row r="96" spans="1:12" ht="16.5" customHeight="1" x14ac:dyDescent="0.25">
      <c r="A96" s="108"/>
      <c r="B96" s="115"/>
      <c r="D96" s="42"/>
    </row>
    <row r="97" spans="1:4" ht="16.5" customHeight="1" x14ac:dyDescent="0.2">
      <c r="A97" s="108">
        <v>5</v>
      </c>
      <c r="B97" s="109" t="s">
        <v>111</v>
      </c>
      <c r="D97" s="42"/>
    </row>
    <row r="98" spans="1:4" ht="16.5" customHeight="1" x14ac:dyDescent="0.25">
      <c r="A98" s="108"/>
      <c r="B98" s="115" t="s">
        <v>82</v>
      </c>
      <c r="D98" s="42"/>
    </row>
    <row r="99" spans="1:4" ht="16.5" customHeight="1" x14ac:dyDescent="0.25">
      <c r="A99" s="108"/>
      <c r="B99" s="115"/>
      <c r="D99" s="42"/>
    </row>
    <row r="100" spans="1:4" ht="16.5" customHeight="1" x14ac:dyDescent="0.2">
      <c r="A100" s="108">
        <v>6</v>
      </c>
      <c r="B100" s="107" t="s">
        <v>83</v>
      </c>
      <c r="D100" s="42"/>
    </row>
    <row r="101" spans="1:4" ht="16.5" customHeight="1" x14ac:dyDescent="0.2">
      <c r="A101" s="108"/>
      <c r="B101" s="107"/>
      <c r="D101" s="42"/>
    </row>
    <row r="102" spans="1:4" ht="16.5" customHeight="1" x14ac:dyDescent="0.2">
      <c r="A102" s="108">
        <v>7</v>
      </c>
      <c r="B102" s="107" t="s">
        <v>84</v>
      </c>
      <c r="D102" s="42"/>
    </row>
    <row r="103" spans="1:4" ht="16.5" customHeight="1" x14ac:dyDescent="0.2">
      <c r="A103" s="108"/>
      <c r="B103" s="107"/>
      <c r="D103" s="42"/>
    </row>
    <row r="104" spans="1:4" ht="16.5" customHeight="1" x14ac:dyDescent="0.2">
      <c r="A104" s="108">
        <v>8</v>
      </c>
      <c r="B104" s="109" t="s">
        <v>85</v>
      </c>
      <c r="D104" s="42"/>
    </row>
    <row r="105" spans="1:4" ht="16.5" customHeight="1" x14ac:dyDescent="0.2">
      <c r="A105" s="108"/>
      <c r="B105" s="109"/>
      <c r="D105" s="42"/>
    </row>
    <row r="106" spans="1:4" ht="16.5" customHeight="1" x14ac:dyDescent="0.2">
      <c r="A106" s="108">
        <v>9</v>
      </c>
      <c r="B106" s="109" t="s">
        <v>112</v>
      </c>
      <c r="D106" s="42"/>
    </row>
    <row r="107" spans="1:4" ht="16.5" customHeight="1" x14ac:dyDescent="0.2">
      <c r="A107" s="108"/>
      <c r="D107" s="42"/>
    </row>
    <row r="108" spans="1:4" ht="16.5" customHeight="1" x14ac:dyDescent="0.2">
      <c r="D108" s="42"/>
    </row>
    <row r="109" spans="1:4" ht="16.5" customHeight="1" x14ac:dyDescent="0.2">
      <c r="D109" s="42"/>
    </row>
    <row r="110" spans="1:4" ht="16.5" customHeight="1" x14ac:dyDescent="0.2">
      <c r="D110" s="42"/>
    </row>
    <row r="111" spans="1:4" ht="16.5" customHeight="1" x14ac:dyDescent="0.2">
      <c r="D111" s="42"/>
    </row>
    <row r="112" spans="1:4" ht="16.5" customHeight="1" x14ac:dyDescent="0.2">
      <c r="D112" s="42"/>
    </row>
    <row r="113" spans="1:4" ht="16.5" customHeight="1" x14ac:dyDescent="0.2">
      <c r="D113" s="42"/>
    </row>
    <row r="114" spans="1:4" ht="16.5" customHeight="1" x14ac:dyDescent="0.2">
      <c r="D114" s="42"/>
    </row>
    <row r="115" spans="1:4" ht="16.5" customHeight="1" x14ac:dyDescent="0.2">
      <c r="D115" s="42"/>
    </row>
    <row r="116" spans="1:4" ht="16.5" customHeight="1" x14ac:dyDescent="0.2">
      <c r="D116" s="42"/>
    </row>
    <row r="117" spans="1:4" ht="16.5" customHeight="1" x14ac:dyDescent="0.2">
      <c r="A117" s="180"/>
      <c r="B117" s="180"/>
      <c r="C117" s="180"/>
      <c r="D117" s="181"/>
    </row>
    <row r="118" spans="1:4" x14ac:dyDescent="0.2">
      <c r="A118" s="182" t="s">
        <v>58</v>
      </c>
      <c r="B118" s="183" t="s">
        <v>62</v>
      </c>
      <c r="C118" s="184" t="s">
        <v>63</v>
      </c>
      <c r="D118" s="185" t="s">
        <v>87</v>
      </c>
    </row>
    <row r="119" spans="1:4" ht="16.5" x14ac:dyDescent="0.3">
      <c r="A119" s="186" t="s">
        <v>57</v>
      </c>
      <c r="B119" s="187">
        <v>0</v>
      </c>
      <c r="C119" s="187">
        <v>0.13</v>
      </c>
      <c r="D119" s="185" t="s">
        <v>70</v>
      </c>
    </row>
    <row r="120" spans="1:4" ht="16.5" x14ac:dyDescent="0.3">
      <c r="A120" s="186" t="s">
        <v>49</v>
      </c>
      <c r="B120" s="187">
        <v>0</v>
      </c>
      <c r="C120" s="187">
        <v>0.13</v>
      </c>
      <c r="D120" s="188" t="s">
        <v>71</v>
      </c>
    </row>
    <row r="121" spans="1:4" ht="16.5" x14ac:dyDescent="0.3">
      <c r="A121" s="186" t="s">
        <v>89</v>
      </c>
      <c r="B121" s="187">
        <v>0</v>
      </c>
      <c r="C121" s="187">
        <v>0.14000000000000001</v>
      </c>
      <c r="D121" s="189" t="s">
        <v>72</v>
      </c>
    </row>
    <row r="122" spans="1:4" ht="16.5" x14ac:dyDescent="0.3">
      <c r="A122" s="186" t="s">
        <v>50</v>
      </c>
      <c r="B122" s="187">
        <v>0</v>
      </c>
      <c r="C122" s="187">
        <v>0.15</v>
      </c>
      <c r="D122" s="188" t="s">
        <v>73</v>
      </c>
    </row>
    <row r="123" spans="1:4" ht="16.5" x14ac:dyDescent="0.3">
      <c r="A123" s="186" t="s">
        <v>51</v>
      </c>
      <c r="B123" s="190">
        <v>9.9750000000000005E-2</v>
      </c>
      <c r="C123" s="187">
        <v>0.05</v>
      </c>
      <c r="D123" s="188" t="s">
        <v>86</v>
      </c>
    </row>
    <row r="124" spans="1:4" ht="16.5" x14ac:dyDescent="0.3">
      <c r="A124" s="186" t="s">
        <v>52</v>
      </c>
      <c r="B124" s="187">
        <v>0</v>
      </c>
      <c r="C124" s="187">
        <v>0.13</v>
      </c>
      <c r="D124" s="188"/>
    </row>
    <row r="125" spans="1:4" ht="16.5" x14ac:dyDescent="0.3">
      <c r="A125" s="186" t="s">
        <v>53</v>
      </c>
      <c r="B125" s="187">
        <v>0.08</v>
      </c>
      <c r="C125" s="187">
        <v>0.05</v>
      </c>
      <c r="D125" s="188"/>
    </row>
    <row r="126" spans="1:4" ht="16.5" x14ac:dyDescent="0.3">
      <c r="A126" s="186" t="s">
        <v>54</v>
      </c>
      <c r="B126" s="187">
        <v>0.05</v>
      </c>
      <c r="C126" s="187">
        <v>0.05</v>
      </c>
      <c r="D126" s="188"/>
    </row>
    <row r="127" spans="1:4" ht="16.5" x14ac:dyDescent="0.3">
      <c r="A127" s="186" t="s">
        <v>55</v>
      </c>
      <c r="B127" s="187">
        <v>0</v>
      </c>
      <c r="C127" s="187">
        <v>0.05</v>
      </c>
      <c r="D127" s="188"/>
    </row>
    <row r="128" spans="1:4" ht="16.5" x14ac:dyDescent="0.3">
      <c r="A128" s="186" t="s">
        <v>56</v>
      </c>
      <c r="B128" s="187">
        <v>7.0000000000000007E-2</v>
      </c>
      <c r="C128" s="187">
        <v>0.05</v>
      </c>
      <c r="D128" s="188"/>
    </row>
    <row r="129" spans="1:4" x14ac:dyDescent="0.2">
      <c r="A129" s="188"/>
      <c r="B129" s="188"/>
      <c r="C129" s="188"/>
      <c r="D129" s="188"/>
    </row>
    <row r="130" spans="1:4" ht="16.5" x14ac:dyDescent="0.3">
      <c r="A130" s="191" t="s">
        <v>91</v>
      </c>
      <c r="B130" s="188"/>
      <c r="C130" s="188"/>
      <c r="D130" s="188"/>
    </row>
    <row r="131" spans="1:4" x14ac:dyDescent="0.2">
      <c r="A131" s="192">
        <v>1</v>
      </c>
      <c r="B131" s="188"/>
      <c r="C131" s="188"/>
      <c r="D131" s="188"/>
    </row>
    <row r="132" spans="1:4" x14ac:dyDescent="0.2">
      <c r="A132" s="192">
        <v>2</v>
      </c>
      <c r="B132" s="188"/>
      <c r="C132" s="188"/>
      <c r="D132" s="188"/>
    </row>
    <row r="133" spans="1:4" x14ac:dyDescent="0.2">
      <c r="A133" s="192">
        <v>3</v>
      </c>
      <c r="B133" s="188"/>
      <c r="C133" s="188"/>
      <c r="D133" s="188"/>
    </row>
    <row r="134" spans="1:4" x14ac:dyDescent="0.2">
      <c r="A134" s="192">
        <v>4</v>
      </c>
      <c r="B134" s="188"/>
      <c r="C134" s="188"/>
      <c r="D134" s="188"/>
    </row>
    <row r="135" spans="1:4" x14ac:dyDescent="0.2">
      <c r="A135" s="192">
        <v>5</v>
      </c>
      <c r="B135" s="188"/>
      <c r="C135" s="188"/>
      <c r="D135" s="188"/>
    </row>
    <row r="136" spans="1:4" x14ac:dyDescent="0.2">
      <c r="A136" s="180"/>
      <c r="B136" s="180"/>
      <c r="C136" s="180"/>
      <c r="D136" s="180"/>
    </row>
    <row r="137" spans="1:4" x14ac:dyDescent="0.2">
      <c r="A137" s="179"/>
      <c r="B137" s="179"/>
      <c r="C137" s="179"/>
      <c r="D137" s="179"/>
    </row>
  </sheetData>
  <sheetProtection password="9B9E" sheet="1" objects="1" scenarios="1" insertHyperlinks="0" selectLockedCells="1"/>
  <mergeCells count="22">
    <mergeCell ref="A80:L80"/>
    <mergeCell ref="C64:D64"/>
    <mergeCell ref="C66:D66"/>
    <mergeCell ref="K9:L9"/>
    <mergeCell ref="B54:D54"/>
    <mergeCell ref="B56:D56"/>
    <mergeCell ref="C62:D62"/>
    <mergeCell ref="B12:I12"/>
    <mergeCell ref="A76:L76"/>
    <mergeCell ref="G1:L1"/>
    <mergeCell ref="B2:D2"/>
    <mergeCell ref="B3:D3"/>
    <mergeCell ref="B4:D4"/>
    <mergeCell ref="I2:L2"/>
    <mergeCell ref="I3:L3"/>
    <mergeCell ref="I4:L4"/>
    <mergeCell ref="B6:D6"/>
    <mergeCell ref="B8:D8"/>
    <mergeCell ref="K5:L5"/>
    <mergeCell ref="K6:L6"/>
    <mergeCell ref="K7:L7"/>
    <mergeCell ref="I8:L8"/>
  </mergeCells>
  <phoneticPr fontId="2" type="noConversion"/>
  <dataValidations count="4">
    <dataValidation type="list" allowBlank="1" showInputMessage="1" showErrorMessage="1" sqref="A135" xr:uid="{00000000-0002-0000-0000-000000000000}">
      <formula1>"a136:a141"</formula1>
    </dataValidation>
    <dataValidation type="list" allowBlank="1" showInputMessage="1" showErrorMessage="1" sqref="G54:H54" xr:uid="{00000000-0002-0000-0000-000001000000}">
      <formula1>$D$118:$D$123</formula1>
    </dataValidation>
    <dataValidation type="list" showInputMessage="1" showErrorMessage="1" sqref="D1" xr:uid="{00000000-0002-0000-0000-000002000000}">
      <formula1>$A$118:$A$128</formula1>
    </dataValidation>
    <dataValidation type="list" allowBlank="1" showInputMessage="1" showErrorMessage="1" sqref="F1" xr:uid="{00000000-0002-0000-0000-000003000000}">
      <formula1>$A$130:$A$135</formula1>
    </dataValidation>
  </dataValidations>
  <hyperlinks>
    <hyperlink ref="D73" r:id="rId1" xr:uid="{300EE8D4-F7B1-4DDA-BDC2-5E56F9496E4C}"/>
  </hyperlinks>
  <printOptions horizontalCentered="1"/>
  <pageMargins left="0.51181102362204722" right="0.51181102362204722" top="0.35433070866141736" bottom="0.35433070866141736" header="0.31496062992125984" footer="0.31496062992125984"/>
  <pageSetup scale="74" fitToHeight="0" orientation="portrait" r:id="rId2"/>
  <headerFooter alignWithMargins="0">
    <oddFooter>&amp;L&amp;8&amp;F</oddFooter>
  </headerFooter>
  <rowBreaks count="1" manualBreakCount="1">
    <brk id="74" max="12" man="1"/>
  </rowBreaks>
  <ignoredErrors>
    <ignoredError sqref="K65:L70 K64" evalError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reeman Document" ma:contentTypeID="0x0101003512114D6AEDEE439BC9274F5DA7B4E9003ED1D3C52426A943A476418BF85335CD" ma:contentTypeVersion="3" ma:contentTypeDescription="" ma:contentTypeScope="" ma:versionID="085600f9fe19334bbccfcb53528c054b">
  <xsd:schema xmlns:xsd="http://www.w3.org/2001/XMLSchema" xmlns:xs="http://www.w3.org/2001/XMLSchema" xmlns:p="http://schemas.microsoft.com/office/2006/metadata/properties" xmlns:ns2="f5c61509-4d8d-46f6-bf7e-dd1af6466c16" targetNamespace="http://schemas.microsoft.com/office/2006/metadata/properties" ma:root="true" ma:fieldsID="bb9338e1e8370e65142ffa721425ea10" ns2:_="">
    <xsd:import namespace="f5c61509-4d8d-46f6-bf7e-dd1af6466c16"/>
    <xsd:element name="properties">
      <xsd:complexType>
        <xsd:sequence>
          <xsd:element name="documentManagement">
            <xsd:complexType>
              <xsd:all>
                <xsd:element ref="ns2:e1dcb9d4f6fd424e8295232a287185e3" minOccurs="0"/>
                <xsd:element ref="ns2:TaxCatchAll" minOccurs="0"/>
                <xsd:element ref="ns2:TaxCatchAllLabel" minOccurs="0"/>
                <xsd:element ref="ns2:e77b33b1bde14fc4aa83ff017914e115" minOccurs="0"/>
                <xsd:element ref="ns2:o17394bb30bc440bb3e4a17dd836c93b" minOccurs="0"/>
                <xsd:element ref="ns2:Freeman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1509-4d8d-46f6-bf7e-dd1af6466c16" elementFormDefault="qualified">
    <xsd:import namespace="http://schemas.microsoft.com/office/2006/documentManagement/types"/>
    <xsd:import namespace="http://schemas.microsoft.com/office/infopath/2007/PartnerControls"/>
    <xsd:element name="e1dcb9d4f6fd424e8295232a287185e3" ma:index="8" nillable="true" ma:taxonomy="true" ma:internalName="e1dcb9d4f6fd424e8295232a287185e3" ma:taxonomyFieldName="FreemanLocation" ma:displayName="Freeman Location" ma:indexed="true" ma:readOnly="false" ma:default="" ma:fieldId="{e1dcb9d4-f6fd-424e-8295-232a287185e3}" ma:sspId="1f0710b3-835f-424b-90e1-4e618a523134" ma:termSetId="7b718689-3652-45d4-8e6b-ffef5905d3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a163a74-b61e-4644-8e27-721f0d06e121}" ma:internalName="TaxCatchAll" ma:showField="CatchAllData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a163a74-b61e-4644-8e27-721f0d06e121}" ma:internalName="TaxCatchAllLabel" ma:readOnly="true" ma:showField="CatchAllDataLabel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b33b1bde14fc4aa83ff017914e115" ma:index="12" nillable="true" ma:taxonomy="true" ma:internalName="e77b33b1bde14fc4aa83ff017914e115" ma:taxonomyFieldName="BusinessArea" ma:displayName="Business Area" ma:indexed="true" ma:readOnly="false" ma:default="" ma:fieldId="{e77b33b1-bde1-4fc4-aa83-ff017914e115}" ma:sspId="1f0710b3-835f-424b-90e1-4e618a523134" ma:termSetId="5b68540b-6d6d-41e2-a61c-174528c32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394bb30bc440bb3e4a17dd836c93b" ma:index="14" nillable="true" ma:taxonomy="true" ma:internalName="o17394bb30bc440bb3e4a17dd836c93b" ma:taxonomyFieldName="DocumentType" ma:displayName="Document Type" ma:indexed="true" ma:readOnly="false" ma:default="" ma:fieldId="{817394bb-30bc-440b-b3e4-a17dd836c93b}" ma:sspId="1f0710b3-835f-424b-90e1-4e618a523134" ma:termSetId="f407d369-bd44-44d2-82a0-dec65193a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reemanDescription" ma:index="16" nillable="true" ma:displayName="Description" ma:internalName="Freeman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haredContentType xmlns="Microsoft.SharePoint.Taxonomy.ContentTypeSync" SourceId="1f0710b3-835f-424b-90e1-4e618a523134" ContentTypeId="0x0101003512114D6AEDEE439BC9274F5DA7B4E9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61509-4d8d-46f6-bf7e-dd1af6466c16">
      <Value>9</Value>
      <Value>15</Value>
      <Value>13</Value>
    </TaxCatchAll>
    <e1dcb9d4f6fd424e8295232a287185e3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1dcb9d4f6fd424e8295232a287185e3>
    <e77b33b1bde14fc4aa83ff017914e115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77b33b1bde14fc4aa83ff017914e115>
    <FreemanDescription xmlns="f5c61509-4d8d-46f6-bf7e-dd1af6466c16" xsi:nil="true"/>
    <o17394bb30bc440bb3e4a17dd836c93b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758d8b00-28cc-4928-8f89-408ea3e8d309</TermId>
        </TermInfo>
      </Terms>
    </o17394bb30bc440bb3e4a17dd836c93b>
  </documentManagement>
</p:properties>
</file>

<file path=customXml/itemProps1.xml><?xml version="1.0" encoding="utf-8"?>
<ds:datastoreItem xmlns:ds="http://schemas.openxmlformats.org/officeDocument/2006/customXml" ds:itemID="{079FE0D4-3CD5-48DF-A8FD-B416B063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1509-4d8d-46f6-bf7e-dd1af6466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4404735-064A-4CA1-A814-35871301B09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0A9B5E8-9A68-4C4B-B61B-3351B1FC3504}">
  <ds:schemaRefs>
    <ds:schemaRef ds:uri="http://purl.org/dc/elements/1.1/"/>
    <ds:schemaRef ds:uri="http://schemas.microsoft.com/office/2006/metadata/properties"/>
    <ds:schemaRef ds:uri="f5c61509-4d8d-46f6-bf7e-dd1af6466c1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EXHIBITOR ORDER FORM</vt:lpstr>
      <vt:lpstr>'EXHIBITOR ORDER FORM'!_MailOriginal</vt:lpstr>
      <vt:lpstr>'EXHIBITOR ORDER FORM'!Print_Area</vt:lpstr>
    </vt:vector>
  </TitlesOfParts>
  <Company>AVW-TELAV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I.T.Department</dc:creator>
  <cp:lastModifiedBy>Pierrette Lafon</cp:lastModifiedBy>
  <cp:lastPrinted>2016-02-26T14:22:24Z</cp:lastPrinted>
  <dcterms:created xsi:type="dcterms:W3CDTF">2007-02-05T22:05:48Z</dcterms:created>
  <dcterms:modified xsi:type="dcterms:W3CDTF">2019-02-05T16:39:32Z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2016-09-01T09:47:17Z</vt:lpwstr>
  </property>
  <property fmtid="{D5CDD505-2E9C-101B-9397-08002B2CF9AE}" pid="3" name="ItemRetentionFormula">
    <vt:lpwstr>&lt;formula id="Microsoft.Office.RecordsManagement.PolicyFeatures.Expiration.Formula.BuiltIn"&gt;&lt;number&gt;12&lt;/number&gt;&lt;property&gt;Modified&lt;/property&gt;&lt;propertyId&gt;250f7dc5-5567-4881-af52-b98790bd39a3&lt;/propertyId&gt;&lt;period&gt;months&lt;/period&gt;&lt;/formula&gt;</vt:lpwstr>
  </property>
  <property fmtid="{D5CDD505-2E9C-101B-9397-08002B2CF9AE}" pid="4" name="_dlc_policyId">
    <vt:lpwstr>/avwtelav/en-us/Documents</vt:lpwstr>
  </property>
  <property fmtid="{D5CDD505-2E9C-101B-9397-08002B2CF9AE}" pid="5" name="DocumentType">
    <vt:lpwstr>13;#Form|758d8b00-28cc-4928-8f89-408ea3e8d309</vt:lpwstr>
  </property>
  <property fmtid="{D5CDD505-2E9C-101B-9397-08002B2CF9AE}" pid="6" name="FreemanLocation">
    <vt:lpwstr>15;#Freeman Audio Visual Canada|4280a9a0-f770-445a-8871-cdce01e32931</vt:lpwstr>
  </property>
  <property fmtid="{D5CDD505-2E9C-101B-9397-08002B2CF9AE}" pid="7" name="BusinessArea">
    <vt:lpwstr>9;#Freeman Audio Visual Canada|4280a9a0-f770-445a-8871-cdce01e32931</vt:lpwstr>
  </property>
  <property fmtid="{D5CDD505-2E9C-101B-9397-08002B2CF9AE}" pid="8" name="Order">
    <vt:lpwstr>78900.0000000000</vt:lpwstr>
  </property>
  <property fmtid="{D5CDD505-2E9C-101B-9397-08002B2CF9AE}" pid="9" name="Doc Type">
    <vt:lpwstr>Master Forms</vt:lpwstr>
  </property>
</Properties>
</file>